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700/Shared Documents/AKCE/KRAL/Skalský potok ř.km 1,9-2,6 Skály-rekonstrukce hradítek/STAVBA_VŘ/ZD/2026-02-19_Odeslano 800 (uprava rozpoctu)/Rozpočet/Neoceněný/"/>
    </mc:Choice>
  </mc:AlternateContent>
  <xr:revisionPtr revIDLastSave="2" documentId="11_8994FF05B6DF4214BB05F36D3E4A1E7CF7129E1A" xr6:coauthVersionLast="47" xr6:coauthVersionMax="47" xr10:uidLastSave="{CF5BAA23-B09A-47FD-8799-369C0E6D81CD}"/>
  <bookViews>
    <workbookView xWindow="-28920" yWindow="1695" windowWidth="29040" windowHeight="15720" activeTab="3" xr2:uid="{00000000-000D-0000-FFFF-FFFF00000000}"/>
  </bookViews>
  <sheets>
    <sheet name="Rekapitulace stavby" sheetId="1" r:id="rId1"/>
    <sheet name="SO 01 - Hradítka - staveb..." sheetId="2" r:id="rId2"/>
    <sheet name="SO 03 - Konstrukce POV" sheetId="3" r:id="rId3"/>
    <sheet name="PS 01 - Hradítka, lávky -..." sheetId="4" r:id="rId4"/>
    <sheet name="PS 02 - ASŘ" sheetId="5" r:id="rId5"/>
    <sheet name="VON - Vedlejší a ostatní ..." sheetId="6" r:id="rId6"/>
    <sheet name="Pokyny pro vyplnění" sheetId="7" r:id="rId7"/>
  </sheets>
  <definedNames>
    <definedName name="_xlnm._FilterDatabase" localSheetId="3" hidden="1">'PS 01 - Hradítka, lávky -...'!$C$79:$K$97</definedName>
    <definedName name="_xlnm._FilterDatabase" localSheetId="4" hidden="1">'PS 02 - ASŘ'!$C$81:$K$125</definedName>
    <definedName name="_xlnm._FilterDatabase" localSheetId="1" hidden="1">'SO 01 - Hradítka - staveb...'!$C$87:$K$741</definedName>
    <definedName name="_xlnm._FilterDatabase" localSheetId="2" hidden="1">'SO 03 - Konstrukce POV'!$C$82:$K$174</definedName>
    <definedName name="_xlnm._FilterDatabase" localSheetId="5" hidden="1">'VON - Vedlejší a ostatní ...'!$C$79:$K$127</definedName>
    <definedName name="_xlnm.Print_Titles" localSheetId="3">'PS 01 - Hradítka, lávky -...'!$79:$79</definedName>
    <definedName name="_xlnm.Print_Titles" localSheetId="4">'PS 02 - ASŘ'!$81:$81</definedName>
    <definedName name="_xlnm.Print_Titles" localSheetId="0">'Rekapitulace stavby'!$52:$52</definedName>
    <definedName name="_xlnm.Print_Titles" localSheetId="1">'SO 01 - Hradítka - staveb...'!$87:$87</definedName>
    <definedName name="_xlnm.Print_Titles" localSheetId="2">'SO 03 - Konstrukce POV'!$82:$82</definedName>
    <definedName name="_xlnm.Print_Titles" localSheetId="5">'VON - Vedlejší a ostatní ...'!$79:$79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3">'PS 01 - Hradítka, lávky -...'!$C$4:$J$39,'PS 01 - Hradítka, lávky -...'!$C$45:$J$61,'PS 01 - Hradítka, lávky -...'!$C$67:$K$97</definedName>
    <definedName name="_xlnm.Print_Area" localSheetId="4">'PS 02 - ASŘ'!$C$4:$J$39,'PS 02 - ASŘ'!$C$45:$J$63,'PS 02 - ASŘ'!$C$69:$K$125</definedName>
    <definedName name="_xlnm.Print_Area" localSheetId="0">'Rekapitulace stavby'!$D$4:$AO$36,'Rekapitulace stavby'!$C$42:$AQ$60</definedName>
    <definedName name="_xlnm.Print_Area" localSheetId="1">'SO 01 - Hradítka - staveb...'!$C$4:$J$39,'SO 01 - Hradítka - staveb...'!$C$45:$J$69,'SO 01 - Hradítka - staveb...'!$C$75:$K$741</definedName>
    <definedName name="_xlnm.Print_Area" localSheetId="2">'SO 03 - Konstrukce POV'!$C$4:$J$39,'SO 03 - Konstrukce POV'!$C$45:$J$64,'SO 03 - Konstrukce POV'!$C$70:$K$174</definedName>
    <definedName name="_xlnm.Print_Area" localSheetId="5">'VON - Vedlejší a ostatní ...'!$C$4:$J$39,'VON - Vedlejší a ostatní ...'!$C$45:$J$61,'VON - Vedlejší a ostatní ...'!$C$67:$K$127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59" i="1"/>
  <c r="J35" i="6"/>
  <c r="AX59" i="1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16" i="6"/>
  <c r="BH116" i="6"/>
  <c r="BG116" i="6"/>
  <c r="BF116" i="6"/>
  <c r="T116" i="6"/>
  <c r="R116" i="6"/>
  <c r="P116" i="6"/>
  <c r="BI112" i="6"/>
  <c r="BH112" i="6"/>
  <c r="BG112" i="6"/>
  <c r="BF112" i="6"/>
  <c r="T112" i="6"/>
  <c r="R112" i="6"/>
  <c r="P112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1" i="6"/>
  <c r="BH101" i="6"/>
  <c r="BG101" i="6"/>
  <c r="BF101" i="6"/>
  <c r="T101" i="6"/>
  <c r="R101" i="6"/>
  <c r="P101" i="6"/>
  <c r="BI97" i="6"/>
  <c r="BH97" i="6"/>
  <c r="BG97" i="6"/>
  <c r="BF97" i="6"/>
  <c r="T97" i="6"/>
  <c r="R97" i="6"/>
  <c r="P97" i="6"/>
  <c r="BI93" i="6"/>
  <c r="BH93" i="6"/>
  <c r="BG93" i="6"/>
  <c r="BF93" i="6"/>
  <c r="T93" i="6"/>
  <c r="R93" i="6"/>
  <c r="P93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BI83" i="6"/>
  <c r="BH83" i="6"/>
  <c r="BG83" i="6"/>
  <c r="BF83" i="6"/>
  <c r="T83" i="6"/>
  <c r="R83" i="6"/>
  <c r="P83" i="6"/>
  <c r="BI82" i="6"/>
  <c r="BH82" i="6"/>
  <c r="BG82" i="6"/>
  <c r="BF82" i="6"/>
  <c r="T82" i="6"/>
  <c r="R82" i="6"/>
  <c r="P82" i="6"/>
  <c r="J77" i="6"/>
  <c r="J76" i="6"/>
  <c r="F76" i="6"/>
  <c r="F74" i="6"/>
  <c r="E72" i="6"/>
  <c r="J55" i="6"/>
  <c r="J54" i="6"/>
  <c r="F54" i="6"/>
  <c r="F52" i="6"/>
  <c r="E50" i="6"/>
  <c r="J18" i="6"/>
  <c r="E18" i="6"/>
  <c r="F77" i="6"/>
  <c r="J17" i="6"/>
  <c r="J12" i="6"/>
  <c r="J52" i="6"/>
  <c r="E7" i="6"/>
  <c r="E70" i="6" s="1"/>
  <c r="J37" i="5"/>
  <c r="J36" i="5"/>
  <c r="AY58" i="1"/>
  <c r="J35" i="5"/>
  <c r="AX58" i="1"/>
  <c r="BI124" i="5"/>
  <c r="BH124" i="5"/>
  <c r="BG124" i="5"/>
  <c r="BF124" i="5"/>
  <c r="T124" i="5"/>
  <c r="R124" i="5"/>
  <c r="P124" i="5"/>
  <c r="BI119" i="5"/>
  <c r="BH119" i="5"/>
  <c r="BG119" i="5"/>
  <c r="BF119" i="5"/>
  <c r="T119" i="5"/>
  <c r="R119" i="5"/>
  <c r="P119" i="5"/>
  <c r="BI113" i="5"/>
  <c r="BH113" i="5"/>
  <c r="BG113" i="5"/>
  <c r="BF113" i="5"/>
  <c r="T113" i="5"/>
  <c r="R113" i="5"/>
  <c r="P113" i="5"/>
  <c r="BI107" i="5"/>
  <c r="BH107" i="5"/>
  <c r="BG107" i="5"/>
  <c r="BF107" i="5"/>
  <c r="T107" i="5"/>
  <c r="R107" i="5"/>
  <c r="P107" i="5"/>
  <c r="BI102" i="5"/>
  <c r="BH102" i="5"/>
  <c r="BG102" i="5"/>
  <c r="BF102" i="5"/>
  <c r="T102" i="5"/>
  <c r="R102" i="5"/>
  <c r="P102" i="5"/>
  <c r="BI97" i="5"/>
  <c r="BH97" i="5"/>
  <c r="BG97" i="5"/>
  <c r="BF97" i="5"/>
  <c r="T97" i="5"/>
  <c r="R97" i="5"/>
  <c r="P97" i="5"/>
  <c r="BI93" i="5"/>
  <c r="BH93" i="5"/>
  <c r="BG93" i="5"/>
  <c r="BF93" i="5"/>
  <c r="T93" i="5"/>
  <c r="R93" i="5"/>
  <c r="P93" i="5"/>
  <c r="BI89" i="5"/>
  <c r="BH89" i="5"/>
  <c r="BG89" i="5"/>
  <c r="BF89" i="5"/>
  <c r="T89" i="5"/>
  <c r="R89" i="5"/>
  <c r="P89" i="5"/>
  <c r="BI85" i="5"/>
  <c r="BH85" i="5"/>
  <c r="BG85" i="5"/>
  <c r="BF85" i="5"/>
  <c r="T85" i="5"/>
  <c r="R85" i="5"/>
  <c r="P85" i="5"/>
  <c r="J78" i="5"/>
  <c r="F78" i="5"/>
  <c r="F76" i="5"/>
  <c r="E74" i="5"/>
  <c r="J54" i="5"/>
  <c r="F54" i="5"/>
  <c r="F52" i="5"/>
  <c r="E50" i="5"/>
  <c r="J24" i="5"/>
  <c r="E24" i="5"/>
  <c r="J79" i="5"/>
  <c r="J23" i="5"/>
  <c r="J18" i="5"/>
  <c r="E18" i="5"/>
  <c r="F79" i="5"/>
  <c r="J17" i="5"/>
  <c r="J12" i="5"/>
  <c r="J76" i="5"/>
  <c r="E7" i="5"/>
  <c r="E72" i="5"/>
  <c r="J37" i="4"/>
  <c r="J36" i="4"/>
  <c r="AY57" i="1"/>
  <c r="J35" i="4"/>
  <c r="AX57" i="1" s="1"/>
  <c r="BI94" i="4"/>
  <c r="BH94" i="4"/>
  <c r="BG94" i="4"/>
  <c r="BF94" i="4"/>
  <c r="T94" i="4"/>
  <c r="R94" i="4"/>
  <c r="P94" i="4"/>
  <c r="BI90" i="4"/>
  <c r="BH90" i="4"/>
  <c r="BG90" i="4"/>
  <c r="BF90" i="4"/>
  <c r="T90" i="4"/>
  <c r="R90" i="4"/>
  <c r="P90" i="4"/>
  <c r="BI86" i="4"/>
  <c r="BH86" i="4"/>
  <c r="BG86" i="4"/>
  <c r="BF86" i="4"/>
  <c r="T86" i="4"/>
  <c r="R86" i="4"/>
  <c r="P86" i="4"/>
  <c r="BI82" i="4"/>
  <c r="BH82" i="4"/>
  <c r="BG82" i="4"/>
  <c r="BF82" i="4"/>
  <c r="T82" i="4"/>
  <c r="R82" i="4"/>
  <c r="P82" i="4"/>
  <c r="J76" i="4"/>
  <c r="F76" i="4"/>
  <c r="F74" i="4"/>
  <c r="E72" i="4"/>
  <c r="J54" i="4"/>
  <c r="F54" i="4"/>
  <c r="F52" i="4"/>
  <c r="E50" i="4"/>
  <c r="J24" i="4"/>
  <c r="E24" i="4"/>
  <c r="J55" i="4" s="1"/>
  <c r="J23" i="4"/>
  <c r="J18" i="4"/>
  <c r="E18" i="4"/>
  <c r="F55" i="4"/>
  <c r="J17" i="4"/>
  <c r="J12" i="4"/>
  <c r="J74" i="4"/>
  <c r="E7" i="4"/>
  <c r="E70" i="4" s="1"/>
  <c r="J37" i="3"/>
  <c r="J36" i="3"/>
  <c r="AY56" i="1" s="1"/>
  <c r="J35" i="3"/>
  <c r="AX56" i="1"/>
  <c r="BI173" i="3"/>
  <c r="BH173" i="3"/>
  <c r="BG173" i="3"/>
  <c r="BF173" i="3"/>
  <c r="T173" i="3"/>
  <c r="T172" i="3"/>
  <c r="R173" i="3"/>
  <c r="R172" i="3"/>
  <c r="P173" i="3"/>
  <c r="P172" i="3" s="1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58" i="3"/>
  <c r="BH158" i="3"/>
  <c r="BG158" i="3"/>
  <c r="BF158" i="3"/>
  <c r="T158" i="3"/>
  <c r="R158" i="3"/>
  <c r="P158" i="3"/>
  <c r="BI152" i="3"/>
  <c r="BH152" i="3"/>
  <c r="BG152" i="3"/>
  <c r="BF152" i="3"/>
  <c r="T152" i="3"/>
  <c r="R152" i="3"/>
  <c r="P152" i="3"/>
  <c r="BI145" i="3"/>
  <c r="BH145" i="3"/>
  <c r="BG145" i="3"/>
  <c r="BF145" i="3"/>
  <c r="T145" i="3"/>
  <c r="R145" i="3"/>
  <c r="P145" i="3"/>
  <c r="BI138" i="3"/>
  <c r="BH138" i="3"/>
  <c r="BG138" i="3"/>
  <c r="BF138" i="3"/>
  <c r="T138" i="3"/>
  <c r="R138" i="3"/>
  <c r="P138" i="3"/>
  <c r="BI132" i="3"/>
  <c r="BH132" i="3"/>
  <c r="BG132" i="3"/>
  <c r="BF132" i="3"/>
  <c r="T132" i="3"/>
  <c r="R132" i="3"/>
  <c r="P132" i="3"/>
  <c r="BI126" i="3"/>
  <c r="BH126" i="3"/>
  <c r="BG126" i="3"/>
  <c r="BF126" i="3"/>
  <c r="T126" i="3"/>
  <c r="R126" i="3"/>
  <c r="P126" i="3"/>
  <c r="BI115" i="3"/>
  <c r="BH115" i="3"/>
  <c r="BG115" i="3"/>
  <c r="BF115" i="3"/>
  <c r="T115" i="3"/>
  <c r="R115" i="3"/>
  <c r="P115" i="3"/>
  <c r="BI110" i="3"/>
  <c r="BH110" i="3"/>
  <c r="BG110" i="3"/>
  <c r="BF110" i="3"/>
  <c r="T110" i="3"/>
  <c r="R110" i="3"/>
  <c r="P110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R96" i="3"/>
  <c r="P96" i="3"/>
  <c r="BI90" i="3"/>
  <c r="BH90" i="3"/>
  <c r="BG90" i="3"/>
  <c r="BF90" i="3"/>
  <c r="T90" i="3"/>
  <c r="R90" i="3"/>
  <c r="P90" i="3"/>
  <c r="BI86" i="3"/>
  <c r="BH86" i="3"/>
  <c r="BG86" i="3"/>
  <c r="BF86" i="3"/>
  <c r="T86" i="3"/>
  <c r="R86" i="3"/>
  <c r="P86" i="3"/>
  <c r="J80" i="3"/>
  <c r="J79" i="3"/>
  <c r="F79" i="3"/>
  <c r="F77" i="3"/>
  <c r="E75" i="3"/>
  <c r="J55" i="3"/>
  <c r="J54" i="3"/>
  <c r="F54" i="3"/>
  <c r="F52" i="3"/>
  <c r="E50" i="3"/>
  <c r="J18" i="3"/>
  <c r="E18" i="3"/>
  <c r="F80" i="3"/>
  <c r="J17" i="3"/>
  <c r="J12" i="3"/>
  <c r="J77" i="3" s="1"/>
  <c r="E7" i="3"/>
  <c r="E73" i="3"/>
  <c r="J37" i="2"/>
  <c r="J36" i="2"/>
  <c r="AY55" i="1" s="1"/>
  <c r="J35" i="2"/>
  <c r="AX55" i="1"/>
  <c r="BI740" i="2"/>
  <c r="BH740" i="2"/>
  <c r="BG740" i="2"/>
  <c r="BF740" i="2"/>
  <c r="T740" i="2"/>
  <c r="T739" i="2"/>
  <c r="R740" i="2"/>
  <c r="R739" i="2"/>
  <c r="P740" i="2"/>
  <c r="P739" i="2" s="1"/>
  <c r="BI733" i="2"/>
  <c r="BH733" i="2"/>
  <c r="BG733" i="2"/>
  <c r="BF733" i="2"/>
  <c r="T733" i="2"/>
  <c r="R733" i="2"/>
  <c r="P733" i="2"/>
  <c r="BI728" i="2"/>
  <c r="BH728" i="2"/>
  <c r="BG728" i="2"/>
  <c r="BF728" i="2"/>
  <c r="T728" i="2"/>
  <c r="R728" i="2"/>
  <c r="P728" i="2"/>
  <c r="BI723" i="2"/>
  <c r="BH723" i="2"/>
  <c r="BG723" i="2"/>
  <c r="BF723" i="2"/>
  <c r="T723" i="2"/>
  <c r="R723" i="2"/>
  <c r="P723" i="2"/>
  <c r="BI718" i="2"/>
  <c r="BH718" i="2"/>
  <c r="BG718" i="2"/>
  <c r="BF718" i="2"/>
  <c r="T718" i="2"/>
  <c r="R718" i="2"/>
  <c r="P718" i="2"/>
  <c r="BI713" i="2"/>
  <c r="BH713" i="2"/>
  <c r="BG713" i="2"/>
  <c r="BF713" i="2"/>
  <c r="T713" i="2"/>
  <c r="R713" i="2"/>
  <c r="P713" i="2"/>
  <c r="BI695" i="2"/>
  <c r="BH695" i="2"/>
  <c r="BG695" i="2"/>
  <c r="BF695" i="2"/>
  <c r="T695" i="2"/>
  <c r="R695" i="2"/>
  <c r="P695" i="2"/>
  <c r="BI678" i="2"/>
  <c r="BH678" i="2"/>
  <c r="BG678" i="2"/>
  <c r="BF678" i="2"/>
  <c r="T678" i="2"/>
  <c r="R678" i="2"/>
  <c r="P678" i="2"/>
  <c r="BI674" i="2"/>
  <c r="BH674" i="2"/>
  <c r="BG674" i="2"/>
  <c r="BF674" i="2"/>
  <c r="T674" i="2"/>
  <c r="R674" i="2"/>
  <c r="P674" i="2"/>
  <c r="BI657" i="2"/>
  <c r="BH657" i="2"/>
  <c r="BG657" i="2"/>
  <c r="BF657" i="2"/>
  <c r="T657" i="2"/>
  <c r="R657" i="2"/>
  <c r="P657" i="2"/>
  <c r="BI646" i="2"/>
  <c r="BH646" i="2"/>
  <c r="BG646" i="2"/>
  <c r="BF646" i="2"/>
  <c r="T646" i="2"/>
  <c r="R646" i="2"/>
  <c r="P646" i="2"/>
  <c r="BI635" i="2"/>
  <c r="BH635" i="2"/>
  <c r="BG635" i="2"/>
  <c r="BF635" i="2"/>
  <c r="T635" i="2"/>
  <c r="R635" i="2"/>
  <c r="P635" i="2"/>
  <c r="BI624" i="2"/>
  <c r="BH624" i="2"/>
  <c r="BG624" i="2"/>
  <c r="BF624" i="2"/>
  <c r="T624" i="2"/>
  <c r="R624" i="2"/>
  <c r="P624" i="2"/>
  <c r="BI619" i="2"/>
  <c r="BH619" i="2"/>
  <c r="BG619" i="2"/>
  <c r="BF619" i="2"/>
  <c r="T619" i="2"/>
  <c r="R619" i="2"/>
  <c r="P619" i="2"/>
  <c r="BI615" i="2"/>
  <c r="BH615" i="2"/>
  <c r="BG615" i="2"/>
  <c r="BF615" i="2"/>
  <c r="T615" i="2"/>
  <c r="R615" i="2"/>
  <c r="P615" i="2"/>
  <c r="BI611" i="2"/>
  <c r="BH611" i="2"/>
  <c r="BG611" i="2"/>
  <c r="BF611" i="2"/>
  <c r="T611" i="2"/>
  <c r="R611" i="2"/>
  <c r="P611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0" i="2"/>
  <c r="BH600" i="2"/>
  <c r="BG600" i="2"/>
  <c r="BF600" i="2"/>
  <c r="T600" i="2"/>
  <c r="R600" i="2"/>
  <c r="P600" i="2"/>
  <c r="BI597" i="2"/>
  <c r="BH597" i="2"/>
  <c r="BG597" i="2"/>
  <c r="BF597" i="2"/>
  <c r="T597" i="2"/>
  <c r="R597" i="2"/>
  <c r="P597" i="2"/>
  <c r="BI593" i="2"/>
  <c r="BH593" i="2"/>
  <c r="BG593" i="2"/>
  <c r="BF593" i="2"/>
  <c r="T593" i="2"/>
  <c r="R593" i="2"/>
  <c r="P593" i="2"/>
  <c r="BI581" i="2"/>
  <c r="BH581" i="2"/>
  <c r="BG581" i="2"/>
  <c r="BF581" i="2"/>
  <c r="T581" i="2"/>
  <c r="T580" i="2"/>
  <c r="R581" i="2"/>
  <c r="R580" i="2"/>
  <c r="P581" i="2"/>
  <c r="P580" i="2" s="1"/>
  <c r="BI577" i="2"/>
  <c r="BH577" i="2"/>
  <c r="BG577" i="2"/>
  <c r="BF577" i="2"/>
  <c r="T577" i="2"/>
  <c r="R577" i="2"/>
  <c r="P577" i="2"/>
  <c r="BI562" i="2"/>
  <c r="BH562" i="2"/>
  <c r="BG562" i="2"/>
  <c r="BF562" i="2"/>
  <c r="T562" i="2"/>
  <c r="R562" i="2"/>
  <c r="P562" i="2"/>
  <c r="BI541" i="2"/>
  <c r="BH541" i="2"/>
  <c r="BG541" i="2"/>
  <c r="BF541" i="2"/>
  <c r="T541" i="2"/>
  <c r="R541" i="2"/>
  <c r="P541" i="2"/>
  <c r="BI516" i="2"/>
  <c r="BH516" i="2"/>
  <c r="BG516" i="2"/>
  <c r="BF516" i="2"/>
  <c r="T516" i="2"/>
  <c r="R516" i="2"/>
  <c r="P516" i="2"/>
  <c r="BI502" i="2"/>
  <c r="BH502" i="2"/>
  <c r="BG502" i="2"/>
  <c r="BF502" i="2"/>
  <c r="T502" i="2"/>
  <c r="R502" i="2"/>
  <c r="P502" i="2"/>
  <c r="BI485" i="2"/>
  <c r="BH485" i="2"/>
  <c r="BG485" i="2"/>
  <c r="BF485" i="2"/>
  <c r="T485" i="2"/>
  <c r="R485" i="2"/>
  <c r="P485" i="2"/>
  <c r="BI468" i="2"/>
  <c r="BH468" i="2"/>
  <c r="BG468" i="2"/>
  <c r="BF468" i="2"/>
  <c r="T468" i="2"/>
  <c r="R468" i="2"/>
  <c r="P468" i="2"/>
  <c r="BI451" i="2"/>
  <c r="BH451" i="2"/>
  <c r="BG451" i="2"/>
  <c r="BF451" i="2"/>
  <c r="T451" i="2"/>
  <c r="R451" i="2"/>
  <c r="P451" i="2"/>
  <c r="BI422" i="2"/>
  <c r="BH422" i="2"/>
  <c r="BG422" i="2"/>
  <c r="BF422" i="2"/>
  <c r="T422" i="2"/>
  <c r="R422" i="2"/>
  <c r="P422" i="2"/>
  <c r="BI401" i="2"/>
  <c r="BH401" i="2"/>
  <c r="BG401" i="2"/>
  <c r="BF401" i="2"/>
  <c r="T401" i="2"/>
  <c r="R401" i="2"/>
  <c r="P401" i="2"/>
  <c r="BI395" i="2"/>
  <c r="BH395" i="2"/>
  <c r="BG395" i="2"/>
  <c r="BF395" i="2"/>
  <c r="T395" i="2"/>
  <c r="R395" i="2"/>
  <c r="P395" i="2"/>
  <c r="BI379" i="2"/>
  <c r="BH379" i="2"/>
  <c r="BG379" i="2"/>
  <c r="BF379" i="2"/>
  <c r="T379" i="2"/>
  <c r="R379" i="2"/>
  <c r="P379" i="2"/>
  <c r="BI364" i="2"/>
  <c r="BH364" i="2"/>
  <c r="BG364" i="2"/>
  <c r="BF364" i="2"/>
  <c r="T364" i="2"/>
  <c r="R364" i="2"/>
  <c r="P364" i="2"/>
  <c r="BI348" i="2"/>
  <c r="BH348" i="2"/>
  <c r="BG348" i="2"/>
  <c r="BF348" i="2"/>
  <c r="T348" i="2"/>
  <c r="R348" i="2"/>
  <c r="P348" i="2"/>
  <c r="BI328" i="2"/>
  <c r="BH328" i="2"/>
  <c r="BG328" i="2"/>
  <c r="BF328" i="2"/>
  <c r="T328" i="2"/>
  <c r="R328" i="2"/>
  <c r="P328" i="2"/>
  <c r="BI306" i="2"/>
  <c r="BH306" i="2"/>
  <c r="BG306" i="2"/>
  <c r="BF306" i="2"/>
  <c r="T306" i="2"/>
  <c r="R306" i="2"/>
  <c r="P306" i="2"/>
  <c r="BI287" i="2"/>
  <c r="BH287" i="2"/>
  <c r="BG287" i="2"/>
  <c r="BF287" i="2"/>
  <c r="T287" i="2"/>
  <c r="R287" i="2"/>
  <c r="P287" i="2"/>
  <c r="BI282" i="2"/>
  <c r="BH282" i="2"/>
  <c r="BG282" i="2"/>
  <c r="BF282" i="2"/>
  <c r="T282" i="2"/>
  <c r="R282" i="2"/>
  <c r="P282" i="2"/>
  <c r="BI270" i="2"/>
  <c r="BH270" i="2"/>
  <c r="BG270" i="2"/>
  <c r="BF270" i="2"/>
  <c r="T270" i="2"/>
  <c r="R270" i="2"/>
  <c r="P270" i="2"/>
  <c r="BI258" i="2"/>
  <c r="BH258" i="2"/>
  <c r="BG258" i="2"/>
  <c r="BF258" i="2"/>
  <c r="T258" i="2"/>
  <c r="R258" i="2"/>
  <c r="P258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189" i="2"/>
  <c r="BH189" i="2"/>
  <c r="BG189" i="2"/>
  <c r="BF189" i="2"/>
  <c r="T189" i="2"/>
  <c r="R189" i="2"/>
  <c r="P189" i="2"/>
  <c r="BI151" i="2"/>
  <c r="BH151" i="2"/>
  <c r="BG151" i="2"/>
  <c r="BF151" i="2"/>
  <c r="T151" i="2"/>
  <c r="R151" i="2"/>
  <c r="P151" i="2"/>
  <c r="BI139" i="2"/>
  <c r="BH139" i="2"/>
  <c r="BG139" i="2"/>
  <c r="BF139" i="2"/>
  <c r="T139" i="2"/>
  <c r="R139" i="2"/>
  <c r="P139" i="2"/>
  <c r="BI123" i="2"/>
  <c r="BH123" i="2"/>
  <c r="BG123" i="2"/>
  <c r="BF123" i="2"/>
  <c r="T123" i="2"/>
  <c r="R123" i="2"/>
  <c r="P123" i="2"/>
  <c r="BI107" i="2"/>
  <c r="BH107" i="2"/>
  <c r="BG107" i="2"/>
  <c r="BF107" i="2"/>
  <c r="T107" i="2"/>
  <c r="R107" i="2"/>
  <c r="P107" i="2"/>
  <c r="BI91" i="2"/>
  <c r="BH91" i="2"/>
  <c r="BG91" i="2"/>
  <c r="BF91" i="2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85" i="2" s="1"/>
  <c r="J17" i="2"/>
  <c r="J12" i="2"/>
  <c r="J82" i="2" s="1"/>
  <c r="E7" i="2"/>
  <c r="E78" i="2"/>
  <c r="L50" i="1"/>
  <c r="AM50" i="1"/>
  <c r="AM49" i="1"/>
  <c r="L49" i="1"/>
  <c r="AM47" i="1"/>
  <c r="L47" i="1"/>
  <c r="L45" i="1"/>
  <c r="L44" i="1"/>
  <c r="J123" i="6"/>
  <c r="J100" i="3"/>
  <c r="J593" i="2"/>
  <c r="J502" i="2"/>
  <c r="BK225" i="2"/>
  <c r="J89" i="5"/>
  <c r="J110" i="3"/>
  <c r="J624" i="2"/>
  <c r="BK379" i="2"/>
  <c r="J151" i="2"/>
  <c r="BK101" i="6"/>
  <c r="BK422" i="2"/>
  <c r="BK124" i="5"/>
  <c r="BK740" i="2"/>
  <c r="BK624" i="2"/>
  <c r="BK395" i="2"/>
  <c r="BK107" i="2"/>
  <c r="J105" i="6"/>
  <c r="BK169" i="3"/>
  <c r="BK502" i="2"/>
  <c r="J139" i="2"/>
  <c r="J86" i="6"/>
  <c r="BK165" i="3"/>
  <c r="J619" i="2"/>
  <c r="J468" i="2"/>
  <c r="J189" i="2"/>
  <c r="J119" i="5"/>
  <c r="BK152" i="3"/>
  <c r="BK718" i="2"/>
  <c r="J562" i="2"/>
  <c r="BK234" i="2"/>
  <c r="J93" i="6"/>
  <c r="J169" i="3"/>
  <c r="J733" i="2"/>
  <c r="BK581" i="2"/>
  <c r="BK328" i="2"/>
  <c r="BK84" i="6"/>
  <c r="BK132" i="3"/>
  <c r="J615" i="2"/>
  <c r="BK451" i="2"/>
  <c r="J220" i="2"/>
  <c r="J97" i="6"/>
  <c r="BK401" i="2"/>
  <c r="BK93" i="6"/>
  <c r="J158" i="3"/>
  <c r="BK619" i="2"/>
  <c r="BK306" i="2"/>
  <c r="J112" i="6"/>
  <c r="BK86" i="6"/>
  <c r="BK100" i="3"/>
  <c r="J451" i="2"/>
  <c r="BK189" i="2"/>
  <c r="J124" i="5"/>
  <c r="BK96" i="3"/>
  <c r="J611" i="2"/>
  <c r="J306" i="2"/>
  <c r="BK151" i="2"/>
  <c r="BK87" i="6"/>
  <c r="BK102" i="5"/>
  <c r="J173" i="3"/>
  <c r="BK733" i="2"/>
  <c r="BK597" i="2"/>
  <c r="BK229" i="2"/>
  <c r="J82" i="6"/>
  <c r="BK110" i="3"/>
  <c r="BK695" i="2"/>
  <c r="J541" i="2"/>
  <c r="J287" i="2"/>
  <c r="J91" i="2"/>
  <c r="BK145" i="3"/>
  <c r="J635" i="2"/>
  <c r="J258" i="2"/>
  <c r="BK123" i="6"/>
  <c r="BK89" i="5"/>
  <c r="J107" i="6"/>
  <c r="J86" i="4"/>
  <c r="J718" i="2"/>
  <c r="J600" i="2"/>
  <c r="BK116" i="6"/>
  <c r="BK124" i="6"/>
  <c r="BK115" i="3"/>
  <c r="BK600" i="2"/>
  <c r="BK238" i="2"/>
  <c r="BK91" i="2"/>
  <c r="BK90" i="4"/>
  <c r="J728" i="2"/>
  <c r="J379" i="2"/>
  <c r="AS54" i="1"/>
  <c r="BK126" i="3"/>
  <c r="J723" i="2"/>
  <c r="J604" i="2"/>
  <c r="BK287" i="2"/>
  <c r="BK210" i="2"/>
  <c r="J93" i="5"/>
  <c r="BK562" i="2"/>
  <c r="BK105" i="6"/>
  <c r="J740" i="2"/>
  <c r="BK485" i="2"/>
  <c r="BK83" i="6"/>
  <c r="BK93" i="5"/>
  <c r="BK468" i="2"/>
  <c r="J87" i="6"/>
  <c r="BK97" i="5"/>
  <c r="J597" i="2"/>
  <c r="J124" i="6"/>
  <c r="BK138" i="3"/>
  <c r="J234" i="2"/>
  <c r="BK85" i="6"/>
  <c r="J165" i="3"/>
  <c r="BK615" i="2"/>
  <c r="BK258" i="2"/>
  <c r="J85" i="6"/>
  <c r="J138" i="3"/>
  <c r="BK646" i="2"/>
  <c r="BK364" i="2"/>
  <c r="BK205" i="2"/>
  <c r="BK86" i="4"/>
  <c r="BK678" i="2"/>
  <c r="BK577" i="2"/>
  <c r="BK139" i="2"/>
  <c r="J132" i="3"/>
  <c r="J242" i="2"/>
  <c r="BK82" i="6"/>
  <c r="J115" i="3"/>
  <c r="J657" i="2"/>
  <c r="J401" i="2"/>
  <c r="BK220" i="2"/>
  <c r="BK97" i="6"/>
  <c r="J85" i="5"/>
  <c r="BK635" i="2"/>
  <c r="BK348" i="2"/>
  <c r="J106" i="6"/>
  <c r="J102" i="5"/>
  <c r="BK674" i="2"/>
  <c r="BK593" i="2"/>
  <c r="J210" i="2"/>
  <c r="J101" i="6"/>
  <c r="BK85" i="5"/>
  <c r="BK158" i="3"/>
  <c r="BK86" i="3"/>
  <c r="BK611" i="2"/>
  <c r="BK270" i="2"/>
  <c r="BK123" i="2"/>
  <c r="BK119" i="5"/>
  <c r="J145" i="3"/>
  <c r="J678" i="2"/>
  <c r="J422" i="2"/>
  <c r="J229" i="2"/>
  <c r="BK94" i="4"/>
  <c r="J86" i="3"/>
  <c r="J581" i="2"/>
  <c r="J328" i="2"/>
  <c r="J107" i="2"/>
  <c r="J88" i="6"/>
  <c r="J364" i="2"/>
  <c r="J83" i="6"/>
  <c r="J126" i="3"/>
  <c r="BK728" i="2"/>
  <c r="J348" i="2"/>
  <c r="J205" i="2"/>
  <c r="J97" i="5"/>
  <c r="BK104" i="3"/>
  <c r="BK657" i="2"/>
  <c r="J395" i="2"/>
  <c r="J123" i="2"/>
  <c r="J113" i="5"/>
  <c r="J90" i="3"/>
  <c r="J607" i="2"/>
  <c r="J270" i="2"/>
  <c r="BK112" i="6"/>
  <c r="J84" i="6"/>
  <c r="J90" i="4"/>
  <c r="J104" i="3"/>
  <c r="J695" i="2"/>
  <c r="J485" i="2"/>
  <c r="BK215" i="2"/>
  <c r="BK107" i="6"/>
  <c r="J152" i="3"/>
  <c r="BK713" i="2"/>
  <c r="J577" i="2"/>
  <c r="BK282" i="2"/>
  <c r="J116" i="6"/>
  <c r="BK82" i="4"/>
  <c r="J646" i="2"/>
  <c r="J516" i="2"/>
  <c r="BK242" i="2"/>
  <c r="BK108" i="6"/>
  <c r="BK607" i="2"/>
  <c r="BK106" i="6"/>
  <c r="BK173" i="3"/>
  <c r="J713" i="2"/>
  <c r="BK541" i="2"/>
  <c r="J238" i="2"/>
  <c r="J107" i="5"/>
  <c r="BK107" i="5"/>
  <c r="BK90" i="3"/>
  <c r="J282" i="2"/>
  <c r="BK88" i="6"/>
  <c r="J94" i="4"/>
  <c r="BK723" i="2"/>
  <c r="BK604" i="2"/>
  <c r="J215" i="2"/>
  <c r="J108" i="6"/>
  <c r="BK113" i="5"/>
  <c r="J82" i="4"/>
  <c r="J96" i="3"/>
  <c r="J674" i="2"/>
  <c r="BK516" i="2"/>
  <c r="J225" i="2"/>
  <c r="BK90" i="2" l="1"/>
  <c r="J90" i="2" s="1"/>
  <c r="J61" i="2" s="1"/>
  <c r="T400" i="2"/>
  <c r="P610" i="2"/>
  <c r="T85" i="3"/>
  <c r="T81" i="4"/>
  <c r="T80" i="4" s="1"/>
  <c r="T101" i="5"/>
  <c r="P90" i="2"/>
  <c r="P400" i="2"/>
  <c r="T610" i="2"/>
  <c r="BK164" i="3"/>
  <c r="J164" i="3" s="1"/>
  <c r="J62" i="3" s="1"/>
  <c r="R81" i="4"/>
  <c r="R80" i="4"/>
  <c r="R101" i="5"/>
  <c r="BK286" i="2"/>
  <c r="J286" i="2" s="1"/>
  <c r="J62" i="2" s="1"/>
  <c r="T286" i="2"/>
  <c r="R610" i="2"/>
  <c r="BK85" i="3"/>
  <c r="J85" i="3" s="1"/>
  <c r="J61" i="3" s="1"/>
  <c r="BK84" i="5"/>
  <c r="J84" i="5"/>
  <c r="J61" i="5"/>
  <c r="BK81" i="4"/>
  <c r="BK80" i="4" s="1"/>
  <c r="J80" i="4" s="1"/>
  <c r="J30" i="4" s="1"/>
  <c r="AG57" i="1" s="1"/>
  <c r="T84" i="5"/>
  <c r="T83" i="5"/>
  <c r="T82" i="5"/>
  <c r="T90" i="2"/>
  <c r="R286" i="2"/>
  <c r="BK610" i="2"/>
  <c r="J610" i="2"/>
  <c r="J66" i="2"/>
  <c r="R712" i="2"/>
  <c r="T164" i="3"/>
  <c r="R84" i="5"/>
  <c r="R83" i="5" s="1"/>
  <c r="R82" i="5" s="1"/>
  <c r="BK81" i="6"/>
  <c r="J81" i="6"/>
  <c r="J60" i="6" s="1"/>
  <c r="P286" i="2"/>
  <c r="BK592" i="2"/>
  <c r="J592" i="2"/>
  <c r="J65" i="2"/>
  <c r="P712" i="2"/>
  <c r="P164" i="3"/>
  <c r="P84" i="5"/>
  <c r="P81" i="6"/>
  <c r="P80" i="6" s="1"/>
  <c r="AU59" i="1" s="1"/>
  <c r="R400" i="2"/>
  <c r="P592" i="2"/>
  <c r="T592" i="2"/>
  <c r="T712" i="2"/>
  <c r="P85" i="3"/>
  <c r="P84" i="3"/>
  <c r="P83" i="3"/>
  <c r="AU56" i="1" s="1"/>
  <c r="R164" i="3"/>
  <c r="BK101" i="5"/>
  <c r="J101" i="5" s="1"/>
  <c r="J62" i="5" s="1"/>
  <c r="R81" i="6"/>
  <c r="R80" i="6" s="1"/>
  <c r="R90" i="2"/>
  <c r="R89" i="2" s="1"/>
  <c r="R88" i="2" s="1"/>
  <c r="BK400" i="2"/>
  <c r="J400" i="2"/>
  <c r="J63" i="2" s="1"/>
  <c r="R592" i="2"/>
  <c r="BK712" i="2"/>
  <c r="J712" i="2" s="1"/>
  <c r="J67" i="2" s="1"/>
  <c r="R85" i="3"/>
  <c r="R84" i="3" s="1"/>
  <c r="R83" i="3" s="1"/>
  <c r="P81" i="4"/>
  <c r="P80" i="4" s="1"/>
  <c r="AU57" i="1" s="1"/>
  <c r="P101" i="5"/>
  <c r="T81" i="6"/>
  <c r="T80" i="6"/>
  <c r="F55" i="2"/>
  <c r="BE91" i="2"/>
  <c r="BE107" i="2"/>
  <c r="BE205" i="2"/>
  <c r="BE328" i="2"/>
  <c r="BE348" i="2"/>
  <c r="BE364" i="2"/>
  <c r="BE657" i="2"/>
  <c r="BE678" i="2"/>
  <c r="BE713" i="2"/>
  <c r="J52" i="3"/>
  <c r="BE145" i="3"/>
  <c r="E48" i="4"/>
  <c r="BE86" i="4"/>
  <c r="BE94" i="4"/>
  <c r="BE93" i="5"/>
  <c r="BE105" i="6"/>
  <c r="BE106" i="6"/>
  <c r="BE123" i="2"/>
  <c r="BE139" i="2"/>
  <c r="BE225" i="2"/>
  <c r="BE238" i="2"/>
  <c r="BE242" i="2"/>
  <c r="BE282" i="2"/>
  <c r="BE451" i="2"/>
  <c r="BE581" i="2"/>
  <c r="BE600" i="2"/>
  <c r="BE718" i="2"/>
  <c r="E48" i="3"/>
  <c r="BE132" i="3"/>
  <c r="BE158" i="3"/>
  <c r="BE82" i="4"/>
  <c r="BE89" i="5"/>
  <c r="BE82" i="6"/>
  <c r="BE93" i="6"/>
  <c r="BE101" i="6"/>
  <c r="BE108" i="6"/>
  <c r="BE112" i="6"/>
  <c r="J52" i="2"/>
  <c r="BE151" i="2"/>
  <c r="BE229" i="2"/>
  <c r="BE234" i="2"/>
  <c r="BE258" i="2"/>
  <c r="BE270" i="2"/>
  <c r="BE485" i="2"/>
  <c r="BE619" i="2"/>
  <c r="BE624" i="2"/>
  <c r="BE646" i="2"/>
  <c r="BE733" i="2"/>
  <c r="BE740" i="2"/>
  <c r="BK739" i="2"/>
  <c r="J739" i="2"/>
  <c r="J68" i="2" s="1"/>
  <c r="F55" i="3"/>
  <c r="BE86" i="3"/>
  <c r="BE138" i="3"/>
  <c r="F55" i="5"/>
  <c r="F55" i="6"/>
  <c r="J74" i="6"/>
  <c r="BE84" i="6"/>
  <c r="BE123" i="6"/>
  <c r="E48" i="5"/>
  <c r="BE85" i="5"/>
  <c r="E48" i="6"/>
  <c r="BE85" i="6"/>
  <c r="BE97" i="6"/>
  <c r="BE124" i="6"/>
  <c r="E48" i="2"/>
  <c r="BE210" i="2"/>
  <c r="BE215" i="2"/>
  <c r="BE287" i="2"/>
  <c r="BE502" i="2"/>
  <c r="BE516" i="2"/>
  <c r="BE577" i="2"/>
  <c r="BE593" i="2"/>
  <c r="BE597" i="2"/>
  <c r="BE611" i="2"/>
  <c r="BE615" i="2"/>
  <c r="BE695" i="2"/>
  <c r="BE90" i="3"/>
  <c r="BE96" i="3"/>
  <c r="BE100" i="3"/>
  <c r="F77" i="4"/>
  <c r="J52" i="5"/>
  <c r="BE116" i="6"/>
  <c r="BE189" i="2"/>
  <c r="BE306" i="2"/>
  <c r="BE541" i="2"/>
  <c r="BE110" i="3"/>
  <c r="BE152" i="3"/>
  <c r="BE165" i="3"/>
  <c r="J77" i="4"/>
  <c r="BE90" i="4"/>
  <c r="BE97" i="5"/>
  <c r="BE102" i="5"/>
  <c r="BE113" i="5"/>
  <c r="BE124" i="5"/>
  <c r="BE401" i="2"/>
  <c r="BE422" i="2"/>
  <c r="BE468" i="2"/>
  <c r="BE562" i="2"/>
  <c r="BE604" i="2"/>
  <c r="BE607" i="2"/>
  <c r="BE115" i="3"/>
  <c r="BE126" i="3"/>
  <c r="BE169" i="3"/>
  <c r="BE119" i="5"/>
  <c r="BE86" i="6"/>
  <c r="BE88" i="6"/>
  <c r="BE107" i="6"/>
  <c r="BE220" i="2"/>
  <c r="BE379" i="2"/>
  <c r="BE395" i="2"/>
  <c r="BE635" i="2"/>
  <c r="BE674" i="2"/>
  <c r="BE723" i="2"/>
  <c r="BE728" i="2"/>
  <c r="BK580" i="2"/>
  <c r="J580" i="2" s="1"/>
  <c r="J64" i="2" s="1"/>
  <c r="BE104" i="3"/>
  <c r="BE173" i="3"/>
  <c r="BK172" i="3"/>
  <c r="J172" i="3"/>
  <c r="J63" i="3" s="1"/>
  <c r="J52" i="4"/>
  <c r="J55" i="5"/>
  <c r="BE107" i="5"/>
  <c r="BE83" i="6"/>
  <c r="BE87" i="6"/>
  <c r="F35" i="5"/>
  <c r="BB58" i="1"/>
  <c r="F34" i="3"/>
  <c r="BA56" i="1" s="1"/>
  <c r="F34" i="4"/>
  <c r="BA57" i="1"/>
  <c r="F34" i="5"/>
  <c r="BA58" i="1" s="1"/>
  <c r="F36" i="4"/>
  <c r="BC57" i="1"/>
  <c r="F37" i="6"/>
  <c r="BD59" i="1"/>
  <c r="J34" i="3"/>
  <c r="AW56" i="1"/>
  <c r="F36" i="5"/>
  <c r="BC58" i="1" s="1"/>
  <c r="F37" i="4"/>
  <c r="BD57" i="1"/>
  <c r="F35" i="3"/>
  <c r="BB56" i="1" s="1"/>
  <c r="F37" i="2"/>
  <c r="BD55" i="1" s="1"/>
  <c r="F37" i="3"/>
  <c r="BD56" i="1"/>
  <c r="F35" i="4"/>
  <c r="BB57" i="1"/>
  <c r="J34" i="4"/>
  <c r="AW57" i="1" s="1"/>
  <c r="F34" i="2"/>
  <c r="BA55" i="1"/>
  <c r="F37" i="5"/>
  <c r="BD58" i="1" s="1"/>
  <c r="F36" i="6"/>
  <c r="BC59" i="1"/>
  <c r="F36" i="3"/>
  <c r="BC56" i="1"/>
  <c r="J34" i="5"/>
  <c r="AW58" i="1"/>
  <c r="F34" i="6"/>
  <c r="BA59" i="1"/>
  <c r="F35" i="2"/>
  <c r="BB55" i="1" s="1"/>
  <c r="J34" i="2"/>
  <c r="AW55" i="1" s="1"/>
  <c r="F35" i="6"/>
  <c r="BB59" i="1"/>
  <c r="J34" i="6"/>
  <c r="AW59" i="1"/>
  <c r="F36" i="2"/>
  <c r="BC55" i="1" s="1"/>
  <c r="P83" i="5" l="1"/>
  <c r="P82" i="5"/>
  <c r="AU58" i="1"/>
  <c r="T84" i="3"/>
  <c r="T83" i="3"/>
  <c r="T89" i="2"/>
  <c r="T88" i="2"/>
  <c r="P89" i="2"/>
  <c r="P88" i="2"/>
  <c r="AU55" i="1"/>
  <c r="BK83" i="5"/>
  <c r="BK82" i="5"/>
  <c r="J82" i="5" s="1"/>
  <c r="J30" i="5" s="1"/>
  <c r="AG58" i="1" s="1"/>
  <c r="BK80" i="6"/>
  <c r="J80" i="6"/>
  <c r="J59" i="6" s="1"/>
  <c r="BK84" i="3"/>
  <c r="BK83" i="3"/>
  <c r="J83" i="3"/>
  <c r="J59" i="3"/>
  <c r="J81" i="4"/>
  <c r="J60" i="4"/>
  <c r="BK89" i="2"/>
  <c r="J89" i="2"/>
  <c r="J60" i="2" s="1"/>
  <c r="J59" i="4"/>
  <c r="F33" i="3"/>
  <c r="AZ56" i="1" s="1"/>
  <c r="BC54" i="1"/>
  <c r="W32" i="1"/>
  <c r="J33" i="6"/>
  <c r="AV59" i="1" s="1"/>
  <c r="AT59" i="1" s="1"/>
  <c r="J33" i="3"/>
  <c r="AV56" i="1"/>
  <c r="AT56" i="1"/>
  <c r="BA54" i="1"/>
  <c r="W30" i="1"/>
  <c r="BB54" i="1"/>
  <c r="W31" i="1" s="1"/>
  <c r="J33" i="2"/>
  <c r="AV55" i="1" s="1"/>
  <c r="AT55" i="1" s="1"/>
  <c r="J33" i="5"/>
  <c r="AV58" i="1"/>
  <c r="AT58" i="1"/>
  <c r="F33" i="5"/>
  <c r="AZ58" i="1"/>
  <c r="F33" i="4"/>
  <c r="AZ57" i="1" s="1"/>
  <c r="F33" i="6"/>
  <c r="AZ59" i="1"/>
  <c r="J33" i="4"/>
  <c r="AV57" i="1"/>
  <c r="AT57" i="1"/>
  <c r="BD54" i="1"/>
  <c r="W33" i="1"/>
  <c r="F33" i="2"/>
  <c r="AZ55" i="1" s="1"/>
  <c r="J39" i="5" l="1"/>
  <c r="J83" i="5"/>
  <c r="J60" i="5"/>
  <c r="J84" i="3"/>
  <c r="J60" i="3"/>
  <c r="J59" i="5"/>
  <c r="BK88" i="2"/>
  <c r="J88" i="2"/>
  <c r="J30" i="2" s="1"/>
  <c r="AG55" i="1" s="1"/>
  <c r="AN55" i="1" s="1"/>
  <c r="J39" i="4"/>
  <c r="AN57" i="1"/>
  <c r="AN58" i="1"/>
  <c r="AZ54" i="1"/>
  <c r="W29" i="1" s="1"/>
  <c r="AY54" i="1"/>
  <c r="AW54" i="1"/>
  <c r="AK30" i="1"/>
  <c r="AX54" i="1"/>
  <c r="J30" i="3"/>
  <c r="AG56" i="1"/>
  <c r="AN56" i="1"/>
  <c r="AU54" i="1"/>
  <c r="J30" i="6"/>
  <c r="AG59" i="1" s="1"/>
  <c r="AN59" i="1" s="1"/>
  <c r="J39" i="2" l="1"/>
  <c r="J59" i="2"/>
  <c r="J39" i="6"/>
  <c r="J39" i="3"/>
  <c r="AG54" i="1"/>
  <c r="AV54" i="1"/>
  <c r="AK29" i="1" s="1"/>
  <c r="AK26" i="1" l="1"/>
  <c r="AK35" i="1"/>
  <c r="AT54" i="1"/>
  <c r="AN54" i="1" l="1"/>
</calcChain>
</file>

<file path=xl/sharedStrings.xml><?xml version="1.0" encoding="utf-8"?>
<sst xmlns="http://schemas.openxmlformats.org/spreadsheetml/2006/main" count="9237" uniqueCount="1041">
  <si>
    <t>Export Komplet</t>
  </si>
  <si>
    <t>VZ</t>
  </si>
  <si>
    <t>2.0</t>
  </si>
  <si>
    <t>ZAMOK</t>
  </si>
  <si>
    <t>False</t>
  </si>
  <si>
    <t>{63072251-40e1-4ec1-9f3d-ea7f8df8e586}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</si>
  <si>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</si>
  <si>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</si>
  <si>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</si>
  <si>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</si>
  <si>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</si>
  <si>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</si>
  <si>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</si>
  <si>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</si>
  <si>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112/2023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</si>
  <si>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</si>
  <si>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</si>
  <si>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DVT Skalský potok, ř. km 1,9 - 2,6 Skály, rekonstrukce hradítek</t>
  </si>
  <si>
    <t>0,1</t>
  </si>
  <si>
    <t>KSO:</t>
  </si>
  <si>
    <t>833 27</t>
  </si>
  <si>
    <t>CC-CZ:</t>
  </si>
  <si>
    <t>21524</t>
  </si>
  <si>
    <t>Místo:</t>
  </si>
  <si>
    <t>Skalský potok, obec Skály</t>
  </si>
  <si>
    <t>Datum:</t>
  </si>
  <si>
    <t>5. 12. 2025</t>
  </si>
  <si>
    <t>1</t>
  </si>
  <si>
    <t>CZ-CPA:</t>
  </si>
  <si>
    <t>42.91.1</t>
  </si>
  <si>
    <t>Zadavatel:</t>
  </si>
  <si>
    <t>IČ:</t>
  </si>
  <si>
    <t>70889953</t>
  </si>
  <si>
    <t>Povodí Vltavy, státní podnik, Holečkova 3178/8, Pr</t>
  </si>
  <si>
    <t>DIČ:</t>
  </si>
  <si>
    <t/>
  </si>
  <si>
    <t>Účastník:</t>
  </si>
  <si>
    <t>Vyplň údaj</t>
  </si>
  <si>
    <t>Projektant:</t>
  </si>
  <si>
    <t>Petr Děták, Zahorčice 54, Boršov nad Vltavou</t>
  </si>
  <si>
    <t>Zpracovatel:</t>
  </si>
  <si>
    <t xml:space="preserve"> </t>
  </si>
  <si>
    <t>Poznámka:</t>
  </si>
  <si>
    <t>Soupis prací je sestaven s využitím položek Cenové soustavy ÚRS 2025/2. Cenové a technické podmínky položek Cenové soustavy 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 Obchodní názvy materiálů uvedené v soupisu prací jsou pouze doporučené, lze je nahradit kvalitativně a technicky obdobnými materiály.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</si>
  <si>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</si>
  <si>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</si>
  <si>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</si>
  <si>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</si>
  <si>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</si>
  <si>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</si>
  <si>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</si>
  <si>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</si>
  <si>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</si>
  <si>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</si>
  <si>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</si>
  <si>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</si>
  <si>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</si>
  <si>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</si>
  <si>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</si>
  <si>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</si>
  <si>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</si>
  <si>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</si>
  <si>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</si>
  <si>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</si>
  <si>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</si>
  <si>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</si>
  <si>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</si>
  <si>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</si>
  <si>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</si>
  <si>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</si>
  <si>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</si>
  <si>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</si>
  <si>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</si>
  <si>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</si>
  <si>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</si>
  <si>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</si>
  <si>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</si>
  <si>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</si>
  <si>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</si>
  <si>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</si>
  <si>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</si>
  <si>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</si>
  <si>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</si>
  <si>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</si>
  <si>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Hradítka - stavební část</t>
  </si>
  <si>
    <t>STA</t>
  </si>
  <si>
    <t>{b3d44783-29bc-4a05-9eba-00e41f6f0442}</t>
  </si>
  <si>
    <t>2</t>
  </si>
  <si>
    <t>SO 03</t>
  </si>
  <si>
    <t>Konstrukce POV</t>
  </si>
  <si>
    <t>{41be91ee-cbf7-4894-aef9-8e6759699efd}</t>
  </si>
  <si>
    <t>PS 01</t>
  </si>
  <si>
    <t>Hradítka, lávky - strojní část</t>
  </si>
  <si>
    <t>PRO</t>
  </si>
  <si>
    <t>{b11cbaaf-5b86-4dc8-a230-3219f0f33afb}</t>
  </si>
  <si>
    <t>PS 02</t>
  </si>
  <si>
    <t>ASŘ</t>
  </si>
  <si>
    <t>{05156982-3c7f-4251-91bb-da33fe184551}</t>
  </si>
  <si>
    <t>VON</t>
  </si>
  <si>
    <t>Vedlejší a ostatní náklady</t>
  </si>
  <si>
    <t>{c6eafcaf-ac93-4fbb-971f-dc5901ceca5d}</t>
  </si>
  <si>
    <t>KRYCÍ LIST SOUPISU PRACÍ</t>
  </si>
  <si>
    <t>Objekt:</t>
  </si>
  <si>
    <t>SO 01 - Hradítka - stavební část</t>
  </si>
  <si>
    <t>Výkaz výměr zpracován dle příloh A+B, C.1-C.2.5, 01, D.2-D.13.</t>
  </si>
  <si>
    <t>REKAPITULACE ČLENĚNÍ SOUPISU PRACÍ</t>
  </si>
  <si>
    <t>Kód dílu - Popis</t>
  </si>
  <si>
    <t>Cena celkem [CZK]</t>
  </si>
  <si>
    <t>-1</t>
  </si>
  <si>
    <t>0 - Hradítka - stavební část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</si>
  <si>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</si>
  <si>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</si>
  <si>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</si>
  <si>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</si>
  <si>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</si>
  <si>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</si>
  <si>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</si>
  <si>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</si>
  <si>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</si>
  <si>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</si>
  <si>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</si>
  <si>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</si>
  <si>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</si>
  <si>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</si>
  <si>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</si>
  <si>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</si>
  <si>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</si>
  <si>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</si>
  <si>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</si>
  <si>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</si>
  <si>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</si>
  <si>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</si>
  <si>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Zemní práce</t>
  </si>
  <si>
    <t>K</t>
  </si>
  <si>
    <t>113151111</t>
  </si>
  <si>
    <t>Rozebírání zpevněných ploch s přemístěním na skládku na vzdálenost do 20 m nebo s naložením na dopravní prostředek z prefa panelů</t>
  </si>
  <si>
    <t>m2</t>
  </si>
  <si>
    <t>CS ÚRS 2025 02</t>
  </si>
  <si>
    <t>4</t>
  </si>
  <si>
    <t>-1323662031</t>
  </si>
  <si>
    <t>Online PSC</t>
  </si>
  <si>
    <t>https://podminky.urs.cz/item/CS_URS_2025_02/113151111</t>
  </si>
  <si>
    <t>VV</t>
  </si>
  <si>
    <t>stávající opevnění betonovými panely</t>
  </si>
  <si>
    <t>True</t>
  </si>
  <si>
    <t>hradítko č. 1</t>
  </si>
  <si>
    <t>úsek práh - úsek koryta (nadjezí)</t>
  </si>
  <si>
    <t>"dno a svahy"   (2,4+1,2+2,4)*3,0</t>
  </si>
  <si>
    <t>úsek práh - úsek koryta (podjezí)</t>
  </si>
  <si>
    <t>"dno a svahy"   (1,2+1,0+1,2)*3,0</t>
  </si>
  <si>
    <t>Mezisoučet</t>
  </si>
  <si>
    <t>3</t>
  </si>
  <si>
    <t>hradítko č. 2</t>
  </si>
  <si>
    <t>"dno a svahy"   (2,4+1,0+2,4)*3,0</t>
  </si>
  <si>
    <t>"dno a svahy"   (1,2+1,5+1,2)*3,0</t>
  </si>
  <si>
    <t>Součet</t>
  </si>
  <si>
    <t>114203201</t>
  </si>
  <si>
    <t>Očištění lomového kamene nebo betonových tvárnic získaných při rozebrání dlažeb, záhozů, rovnanin a soustřeďovacích staveb od hlíny nebo písku</t>
  </si>
  <si>
    <t>m3</t>
  </si>
  <si>
    <t>-1199249877</t>
  </si>
  <si>
    <t>https://podminky.urs.cz/item/CS_URS_2025_02/114203201</t>
  </si>
  <si>
    <t>stávající opevnění betonovými panely - očištění panelů k opětovnému osazení</t>
  </si>
  <si>
    <t>"dno a svahy"   (2,4+1,2+2,4)*3,0*0,1</t>
  </si>
  <si>
    <t>"dno a svahy"   (1,2+1,0+1,2)*3,0*0,1</t>
  </si>
  <si>
    <t>"dno a svahy"   (2,4+1,0+2,4)*3,0*0,1</t>
  </si>
  <si>
    <t>"dno a svahy"   (1,2+1,5+1,2)*3,0*0,1</t>
  </si>
  <si>
    <t>114203401</t>
  </si>
  <si>
    <t>Srovnání lomového kamene nebo betonových tvárnic do měřitelných figur s přemístěním na vzdálenost do 10 m</t>
  </si>
  <si>
    <t>-1552706551</t>
  </si>
  <si>
    <t>https://podminky.urs.cz/item/CS_URS_2025_02/114203401</t>
  </si>
  <si>
    <t>stávající opevnění betonovými panely - vytřídění panelů k opětovnému osazení</t>
  </si>
  <si>
    <t>121151103</t>
  </si>
  <si>
    <t>Sejmutí ornice strojně při souvislé ploše do 100 m2, tl. vrstvy do 200 mm</t>
  </si>
  <si>
    <t>-1907314781</t>
  </si>
  <si>
    <t>https://podminky.urs.cz/item/CS_URS_2025_02/121151103</t>
  </si>
  <si>
    <t>sejmutí ornice v tl. 0,1 m</t>
  </si>
  <si>
    <t>"pravý břeh"   1,0*26,1</t>
  </si>
  <si>
    <t>"levý břeh"   1,0*26,6</t>
  </si>
  <si>
    <t>"pravý břeh"   1,0*23,6</t>
  </si>
  <si>
    <t>"levý břeh"   1,0*21,6</t>
  </si>
  <si>
    <t>5</t>
  </si>
  <si>
    <t>124253101</t>
  </si>
  <si>
    <t>Vykopávky pro koryta vodotečí strojně v hornině třídy těžitelnosti I skupiny 3 přes 100 do 1 000 m3</t>
  </si>
  <si>
    <t>-1716780854</t>
  </si>
  <si>
    <t>https://podminky.urs.cz/item/CS_URS_2025_02/124253101</t>
  </si>
  <si>
    <t>"pohoz tl. 0,3 m"   (4,1+1,2+4,7)*3,0*0,3-(2,4+1,2+2,4)*3,0*0,3</t>
  </si>
  <si>
    <t>"pohoz tl. 0,2 m"   (2,4+1,2+2,4)*3,0*0,2</t>
  </si>
  <si>
    <t>"pohoz tl. 0,3 m"   (5,3+1,0+4,9)*3,0*0,3-(1,2+1,0+1,2)*3,0*0,3</t>
  </si>
  <si>
    <t>"pohoz tl. 0,2 m"   (1,2+1,0+1,2)*3,0*0,2</t>
  </si>
  <si>
    <t>doplnění pohozu tl. 0,3 m ke stávajícímu terénu</t>
  </si>
  <si>
    <t>"pravý břeh"   0,5*26,1*0,3</t>
  </si>
  <si>
    <t>"levý břeh"   0,5*26,6*0,3</t>
  </si>
  <si>
    <t>návodní strana mezi prahem a polorámem hradítka</t>
  </si>
  <si>
    <t>"dno"   (1,2+5,0)/2*8,6*0,5</t>
  </si>
  <si>
    <t>"svahy"   ((4,1+2,9)/2*8,6+(4,7+2,5)/2*8,6)*0,5</t>
  </si>
  <si>
    <t>povodní strana mezi polorámem hradítka a prahem</t>
  </si>
  <si>
    <t>"dno"   (5,0+1,0)/2*7,8*0,5</t>
  </si>
  <si>
    <t>"svahy"   ((2,9+5,3)/2*7,8+(2,5+4,9)/2*7,8)*0,5</t>
  </si>
  <si>
    <t>"pohoz tl. 0,3 m"   (4,9+1,0+4,6)*3,0*0,3-(2,4+1,0+2,4)*3,0*0,3</t>
  </si>
  <si>
    <t>"pohoz tl. 0,2 m"   (2,4+1,0+2,4)*3,0*0,2</t>
  </si>
  <si>
    <t>"pohoz tl. 0,3 m"   (4,7+1,5+4,4)*3,0*0,3-(1,2+1,5+1,2)*3,0*0,3</t>
  </si>
  <si>
    <t>"pohoz tl. 0,2 m"   (1,2+1,5+1,2)*3,0*0,2</t>
  </si>
  <si>
    <t>"pravý břeh"   0,5*23,6*0,3</t>
  </si>
  <si>
    <t>"levý břeh"   0,5*21,6*0,3</t>
  </si>
  <si>
    <t>"dno"   (1,0+5,0)/2*7,5*0,5</t>
  </si>
  <si>
    <t>"svahy"   ((4,6+3,5)/2*7,5+(4,3+3,5)/2*7,5)*0,5</t>
  </si>
  <si>
    <t>"vtokový objekt BE DN 300"   4,50*0,5</t>
  </si>
  <si>
    <t>"dno"   (5,0+1,5)/2*7,9*0,5</t>
  </si>
  <si>
    <t>"svahy"   ((3,5+4,7)/2*7,9+(3,5+4,4)/2*7,9)*0,5</t>
  </si>
  <si>
    <t>6</t>
  </si>
  <si>
    <t>131251105</t>
  </si>
  <si>
    <t>Hloubení nezapažených jam a zářezů strojně s urovnáním dna do předepsaného profilu a spádu v hornině třídy těžitelnosti I skupiny 3 přes 500 do 1 000 m3</t>
  </si>
  <si>
    <t>-1665788644</t>
  </si>
  <si>
    <t>https://podminky.urs.cz/item/CS_URS_2025_02/131251105</t>
  </si>
  <si>
    <t>"kolem stávajícího hradítka č. 1"   25,0</t>
  </si>
  <si>
    <t>"ostruha č. 1"   3,1*5,0*4,6</t>
  </si>
  <si>
    <t>"ostruha č. 2"   71,300</t>
  </si>
  <si>
    <t>"stabilizační práh č. 3"   1,5*4,0*12,0</t>
  </si>
  <si>
    <t>"stabilizační práh č. 4"   1,5*4,0*11,0</t>
  </si>
  <si>
    <t>"kolem stávajícího hradítka č. 2"   25,0</t>
  </si>
  <si>
    <t>"ostruha č. 3"   71,300</t>
  </si>
  <si>
    <t>"stabilizační práh č. 1"   1,5*4,0*11,7</t>
  </si>
  <si>
    <t>"stabilizační práh č. 2"   1,5*4,0*10,9</t>
  </si>
  <si>
    <t>7</t>
  </si>
  <si>
    <t>153112111</t>
  </si>
  <si>
    <t>Zřízení beraněných stěn z ocelových štětovnic z terénu nastražení štětovnic ve standardních podmínkách, délky do 10 m</t>
  </si>
  <si>
    <t>1887632494</t>
  </si>
  <si>
    <t>https://podminky.urs.cz/item/CS_URS_2025_02/153112111</t>
  </si>
  <si>
    <t>"těsnící ostruha č. 4"   5,0*7,6</t>
  </si>
  <si>
    <t>8</t>
  </si>
  <si>
    <t>153112122</t>
  </si>
  <si>
    <t>Zřízení beraněných stěn z ocelových štětovnic z terénu zaberanění štětovnic ve standardních podmínkách, délky do 8 m</t>
  </si>
  <si>
    <t>-813021413</t>
  </si>
  <si>
    <t>https://podminky.urs.cz/item/CS_URS_2025_02/153112122</t>
  </si>
  <si>
    <t>9</t>
  </si>
  <si>
    <t>M</t>
  </si>
  <si>
    <t>15920311</t>
  </si>
  <si>
    <t>štětovnice ocelová Illn</t>
  </si>
  <si>
    <t>t</t>
  </si>
  <si>
    <t>1640603433</t>
  </si>
  <si>
    <t>štětovnice Larsen IIIn - 155,5 kg/m2</t>
  </si>
  <si>
    <t>"těsnící ostruha č. 4"   5,0*7,6*0,1555</t>
  </si>
  <si>
    <t>10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</si>
  <si>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</si>
  <si>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</si>
  <si>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-1836751429</t>
  </si>
  <si>
    <t>https://podminky.urs.cz/item/CS_URS_2025_02/162251102</t>
  </si>
  <si>
    <t>"dovoz zeminy ke zpětnému zásypu z deponie"   450,812</t>
  </si>
  <si>
    <t>"dovoz ornice ke zpětnému rozprostření z deponie"   9,790</t>
  </si>
  <si>
    <t>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</si>
  <si>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</si>
  <si>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</si>
  <si>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-612056349</t>
  </si>
  <si>
    <t>https://podminky.urs.cz/item/CS_URS_2025_02/162751117</t>
  </si>
  <si>
    <t>"odvoz přebytečné zeminy na skládku/recyklační středisko"   220,953+537,500-450,812</t>
  </si>
  <si>
    <t>167151111</t>
  </si>
  <si>
    <t>Nakládání, skládání a překládání neulehlého výkopku nebo sypaniny strojně nakládání, množství přes 100 m3, z hornin třídy těžitelnosti I, skupiny 1 až 3</t>
  </si>
  <si>
    <t>1476283942</t>
  </si>
  <si>
    <t>https://podminky.urs.cz/item/CS_URS_2025_02/167151111</t>
  </si>
  <si>
    <t>"naložení zeminy ke zpětnému zásypu na deponii"   450,812</t>
  </si>
  <si>
    <t>"naložení ornice ke zpětnému rozprostření na deponii"   9,790</t>
  </si>
  <si>
    <t>13</t>
  </si>
  <si>
    <t>171201231</t>
  </si>
  <si>
    <t>Poplatek za uložení stavebního odpadu na recyklační skládce (skládkovné) zeminy a kamení zatříděného do Katalogu odpadů pod kódem 17 05 04</t>
  </si>
  <si>
    <t>669270625</t>
  </si>
  <si>
    <t>https://podminky.urs.cz/item/CS_URS_2025_02/171201231</t>
  </si>
  <si>
    <t>"poplatek za uložení přebytečné zeminy na skládce/recyklačním středisku"   (220,953+537,500-450,812)*1,8</t>
  </si>
  <si>
    <t>14</t>
  </si>
  <si>
    <t>171251201</t>
  </si>
  <si>
    <t>Uložení sypaniny na skládky nebo meziskládky bez hutnění s upravením uložené sypaniny do předepsaného tvaru</t>
  </si>
  <si>
    <t>-1272614570</t>
  </si>
  <si>
    <t>https://podminky.urs.cz/item/CS_URS_2025_02/171251201</t>
  </si>
  <si>
    <t>"uložení přebytečné zeminy na skládce/recyklačním středisku"   220,953+537,500-450,812</t>
  </si>
  <si>
    <t>15</t>
  </si>
  <si>
    <t>174151101</t>
  </si>
  <si>
    <t>Zásyp sypaninou z jakékoliv horniny strojně s uložením výkopku ve vrstvách se zhutněním jam, šachet, rýh nebo kolem objektů v těchto vykopávkách</t>
  </si>
  <si>
    <t>-892608686</t>
  </si>
  <si>
    <t>https://podminky.urs.cz/item/CS_URS_2025_02/174151101</t>
  </si>
  <si>
    <t>"polorám hradítka č. 1"   25,000-23,736</t>
  </si>
  <si>
    <t>"ostruha č. 1"   71,300-4,536</t>
  </si>
  <si>
    <t>"ostruha č. 2"   71,300-4,536</t>
  </si>
  <si>
    <t>"stabilizační práh č. 3"   72,000-6,810</t>
  </si>
  <si>
    <t>"stabilizační práh č. 4"   66,000-6,100</t>
  </si>
  <si>
    <t>"polorám hradítka č. 2"   25,000-23,736</t>
  </si>
  <si>
    <t>"ostruha č. 3"   71,300-4,536</t>
  </si>
  <si>
    <t>"stabilizační práh č. 1"   70,200-6,406</t>
  </si>
  <si>
    <t>"stabilizační práh č. 2"   65,400-6,292</t>
  </si>
  <si>
    <t>16</t>
  </si>
  <si>
    <t>181351003</t>
  </si>
  <si>
    <t>Rozprostření a urovnání ornice v rovině nebo ve svahu sklonu do 1:5 strojně při souvislé ploše do 100 m2, tl. vrstvy do 200 mm</t>
  </si>
  <si>
    <t>-1846966290</t>
  </si>
  <si>
    <t>https://podminky.urs.cz/item/CS_URS_2025_02/181351003</t>
  </si>
  <si>
    <t>rozprostření ornice v tl. 0,1 m</t>
  </si>
  <si>
    <t>17</t>
  </si>
  <si>
    <t>181411121</t>
  </si>
  <si>
    <t>Založení trávníku na půdě předem připravené plochy do 1000 m2 výsevem včetně utažení lučního v rovině nebo na svahu do 1:5</t>
  </si>
  <si>
    <t>-1921276930</t>
  </si>
  <si>
    <t>https://podminky.urs.cz/item/CS_URS_2025_02/181411121</t>
  </si>
  <si>
    <t xml:space="preserve">osetí ornice </t>
  </si>
  <si>
    <t>18</t>
  </si>
  <si>
    <t>00572472</t>
  </si>
  <si>
    <t>osivo směs travní krajinná-rovinná</t>
  </si>
  <si>
    <t>kg</t>
  </si>
  <si>
    <t>-1691550907</t>
  </si>
  <si>
    <t>"hradítko č. 1"   52,7*0,02</t>
  </si>
  <si>
    <t>"hradítko č. 2"   45,2*0,02</t>
  </si>
  <si>
    <t>Svislé a kompletní konstrukce</t>
  </si>
  <si>
    <t>19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</si>
  <si>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</si>
  <si>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</si>
  <si>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-279347681</t>
  </si>
  <si>
    <t>https://podminky.urs.cz/item/CS_URS_2025_02/321321116</t>
  </si>
  <si>
    <t>beton tř. C30/37-XC4-XF3-XA2</t>
  </si>
  <si>
    <t>"polorám hradítka č. 1"   2,3*6,6*0,8+2,3*0,8*3,15*2</t>
  </si>
  <si>
    <t>"schodiště hradítka č. 1"   1,04*2,0*1,5+0,47*2,0+0,78*2,0*1,86+0,15*2,0</t>
  </si>
  <si>
    <t>"ostruha č. 1"   0,3*1,4*3,2+2,65*0,3*3,2</t>
  </si>
  <si>
    <t>"ostruha č. 2"   3,888</t>
  </si>
  <si>
    <t>"stabilizační práh č. 3"   5,930</t>
  </si>
  <si>
    <t>"stabilizační práh č. 4"   5,300</t>
  </si>
  <si>
    <t>"polorám hradítka č. 2"   23,736</t>
  </si>
  <si>
    <t>"schodiště hradítka č. 2"   3,41*2,0+1,7*2,0*3,41+0,15*2,0</t>
  </si>
  <si>
    <t>"ostruha č. 3"   3,888</t>
  </si>
  <si>
    <t>"stabilizační práh č. 1"   5,550</t>
  </si>
  <si>
    <t>"stabilizační práh č. 2"   5,500</t>
  </si>
  <si>
    <t>20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</si>
  <si>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</si>
  <si>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</si>
  <si>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1028303123</t>
  </si>
  <si>
    <t>https://podminky.urs.cz/item/CS_URS_2025_02/321351010</t>
  </si>
  <si>
    <t>systémové rámové bednění vč. příslušenství</t>
  </si>
  <si>
    <t>zkosení viditelných hran vytvořeno pomocí úkosové lišty do betonu potřebné velikosti</t>
  </si>
  <si>
    <t>"polorám hradítka č. 1"   2,3*3,95*2+2,3*3,15*2+10,3*2</t>
  </si>
  <si>
    <t>"polorám hradítka č. 1 - sekundární beton"   (0,9+0,43)*3,38*2+(0,23+0,42+0,23)*0,9*2</t>
  </si>
  <si>
    <t>"schodiště hradítka č. 1"   2,02*2+1,68*2,0+0,18*2,0*4+1,6*2+1,86*2,0+0,18*2,0*3</t>
  </si>
  <si>
    <t>"ostruha č. 1"   0,3*(1,4+3,2)*2+2,65*(0,3+3,2)*2</t>
  </si>
  <si>
    <t>"ostruha č. 2"   21,310</t>
  </si>
  <si>
    <t>"stabilizační práh č. 3"   11,85*2+0,5*5,85</t>
  </si>
  <si>
    <t>"stabilizační práh č. 4"   10,60*2+0,5*5,72</t>
  </si>
  <si>
    <t>"polorám hradítka č. 2"   53,260</t>
  </si>
  <si>
    <t>"polorám hradítka č. 2 - sekundární beton"   10,575</t>
  </si>
  <si>
    <t>"schodiště hradítka č. 2"   3,40*2+2,40*2,0+0,18*2,0*2+5,94*2+3,41*2,0+0,18*2,0*2</t>
  </si>
  <si>
    <t>"ostruha č. 3"   21,310</t>
  </si>
  <si>
    <t>"stabilizační práh č. 1"   11,10*2+0,5*5,93</t>
  </si>
  <si>
    <t>"stabilizační práh č. 2"   11,00*2+0,5*6,04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</si>
  <si>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</si>
  <si>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</si>
  <si>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-814304349</t>
  </si>
  <si>
    <t>https://podminky.urs.cz/item/CS_URS_2025_02/321352010</t>
  </si>
  <si>
    <t>22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</si>
  <si>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</si>
  <si>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</si>
  <si>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-2005588878</t>
  </si>
  <si>
    <t>https://podminky.urs.cz/item/CS_URS_2025_02/321366111</t>
  </si>
  <si>
    <t>ocel 10505-R - dle tabulky výztuže - 1x ostruha</t>
  </si>
  <si>
    <t>"ostruha č. 1"   0,154</t>
  </si>
  <si>
    <t>"ostruha č. 2"   0,154</t>
  </si>
  <si>
    <t>ocel 10505-R - dle tabulky výztuže - prahy 1-4</t>
  </si>
  <si>
    <t>"stabilizační práh č. 3 a 4"   0,711/2</t>
  </si>
  <si>
    <t>"ostruha č. 3"   0,154</t>
  </si>
  <si>
    <t>"stabilizační práh č. 1 a 2"   0,711/2</t>
  </si>
  <si>
    <t>23</t>
  </si>
  <si>
    <t>321366112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</si>
  <si>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</si>
  <si>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-1411126095</t>
  </si>
  <si>
    <t>https://podminky.urs.cz/item/CS_URS_2025_02/321366112</t>
  </si>
  <si>
    <t>ocel 10505-R - dle tabulky výztuže - 1x polorám</t>
  </si>
  <si>
    <t>"polorám hradítka č. 1"   1,875</t>
  </si>
  <si>
    <t>ocel 10505-R - cca 80 kg/m3</t>
  </si>
  <si>
    <t>"schodiště hradítka č. 1"   7,262*0,08</t>
  </si>
  <si>
    <t>"polorám hradítka č. 2"   1,875</t>
  </si>
  <si>
    <t>"schodiště hradítka č. 2"   18,714*0,08</t>
  </si>
  <si>
    <t>24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</si>
  <si>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</si>
  <si>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</si>
  <si>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-1204313004</t>
  </si>
  <si>
    <t>https://podminky.urs.cz/item/CS_URS_2025_02/321368211</t>
  </si>
  <si>
    <t>KARI síť 150x150/6 - dle tabulky výztuže - 1x ostruha</t>
  </si>
  <si>
    <t>"ostruha č. 1"   0,059</t>
  </si>
  <si>
    <t>"ostruha č. 2"   0,059</t>
  </si>
  <si>
    <t>KARI síť 150x150/6 - dle tabulky výztuže - prahy 1-4</t>
  </si>
  <si>
    <t>"stabilizační práh č. 3 a 4"   0,792/2</t>
  </si>
  <si>
    <t>"ostruha č. 3"   0,059</t>
  </si>
  <si>
    <t>"stabilizační práh č. 1 a 2"   0,792/2</t>
  </si>
  <si>
    <t>25</t>
  </si>
  <si>
    <t>388995214</t>
  </si>
  <si>
    <t>Chránička kabelů v železobetonové konstrukci z trub PVC (HDPE) přes DN 140 do DN 160</t>
  </si>
  <si>
    <t>m</t>
  </si>
  <si>
    <t>-257104230</t>
  </si>
  <si>
    <t>https://podminky.urs.cz/item/CS_URS_2025_02/388995214</t>
  </si>
  <si>
    <t>"chránička PVC DN 150 osazená při betonáži"   8,5</t>
  </si>
  <si>
    <t>Vodorovné konstrukce</t>
  </si>
  <si>
    <t>26</t>
  </si>
  <si>
    <t>451312111</t>
  </si>
  <si>
    <t>Podklad pod dlažbu z betonu prostého bez zvýšených nároků na prostředí tř. C 20/25 tl. přes 100 do 150 mm</t>
  </si>
  <si>
    <t>701410268</t>
  </si>
  <si>
    <t>https://podminky.urs.cz/item/CS_URS_2025_02/451312111</t>
  </si>
  <si>
    <t>"dno"   (1,2+5,0)/2*8,6</t>
  </si>
  <si>
    <t>"svahy"   (4,1+2,9)/2*8,6+(4,7+2,5)/2*8,6</t>
  </si>
  <si>
    <t>"dno"   (5,0+1,0)/2*7,8</t>
  </si>
  <si>
    <t>"svahy"   (2,9+5,3)/2*7,8+(2,5+4,9)/2*7,8</t>
  </si>
  <si>
    <t>"dlažba před schodišti hradítka č. 2"   0,5*2,0*2</t>
  </si>
  <si>
    <t>"dno"   (1,0+5,0)/2*7,5</t>
  </si>
  <si>
    <t>"svahy"   (4,6+3,5)/2*7,5+(4,3+3,5)/2*7,5</t>
  </si>
  <si>
    <t>"vtokový objekt BE DN 300"   4,50</t>
  </si>
  <si>
    <t>"dno"   (5,0+1,5)/2*7,9</t>
  </si>
  <si>
    <t>"svahy"   (3,5+4,7)/2*7,9+(3,5+4,4)/2*7,9</t>
  </si>
  <si>
    <t>27</t>
  </si>
  <si>
    <t>451571111</t>
  </si>
  <si>
    <t>Lože pod dlažby ze štěrkopísků, tl. vrstvy do 100 mm</t>
  </si>
  <si>
    <t>-929260431</t>
  </si>
  <si>
    <t>https://podminky.urs.cz/item/CS_URS_2025_02/451571111</t>
  </si>
  <si>
    <t>28</t>
  </si>
  <si>
    <t>452311131</t>
  </si>
  <si>
    <t>Podkladní a zajišťovací konstrukce z betonu prostého v otevřeném výkopu bez zvýšených nároků na prostředí desky z betonu tř. C 12/15</t>
  </si>
  <si>
    <t>-1126780940</t>
  </si>
  <si>
    <t>https://podminky.urs.cz/item/CS_URS_2025_02/452311131</t>
  </si>
  <si>
    <t>"pod polorámem hradítka č. 1"   0,1*2,7*7,0</t>
  </si>
  <si>
    <t>"pod ostruhou č. 1"   0,1*1,8*3,6</t>
  </si>
  <si>
    <t>"pod ostruhou č. 2"   0,648</t>
  </si>
  <si>
    <t>"pod stabilizačním prahem č. 3"   0,1*0,8*11,0</t>
  </si>
  <si>
    <t>"pod stabilizačním prahem č. 4"   0,1*0,8*10,0</t>
  </si>
  <si>
    <t>"pod polorámem hradítka č. 2"   1,890</t>
  </si>
  <si>
    <t>"pod schodištěm hradítka č. 2"   0,1*1,9*2,4</t>
  </si>
  <si>
    <t>"pod ostruhou č. 3"   0,648</t>
  </si>
  <si>
    <t>"pod stabilizačním prahem č. 1"   0,1*0,8*10,7</t>
  </si>
  <si>
    <t>"pod stabilizačním prahem č. 2"   0,1*0,8*9,9</t>
  </si>
  <si>
    <t>29</t>
  </si>
  <si>
    <t>452351111</t>
  </si>
  <si>
    <t>Bednění podkladních a zajišťovacích konstrukcí v otevřeném výkopu desek nebo sedlových loží pod potrubí, stoky a drobné objekty zřízení</t>
  </si>
  <si>
    <t>-1726479576</t>
  </si>
  <si>
    <t>https://podminky.urs.cz/item/CS_URS_2025_02/452351111</t>
  </si>
  <si>
    <t>"pod polorámem hradítka č. 1"   0,1*(2,7+7,0)*2</t>
  </si>
  <si>
    <t>"pod ostruhou č. 1"   0,1*(1,8+3,6)*2</t>
  </si>
  <si>
    <t>"pod ostruhou č. 2"   0,1*(1,8+3,6)*2</t>
  </si>
  <si>
    <t>"pod stabilizačním prahem č. 3"   0,1*(0,8+11,0)*2</t>
  </si>
  <si>
    <t>"pod stabilizačním prahem č. 4"   0,1*(0,8+10,0)*2</t>
  </si>
  <si>
    <t>"pod polorámem hradítka č. 2"   1,940</t>
  </si>
  <si>
    <t>"pod schodištěm hradítka č. 2"   0,1*(1,9+2,4)*2</t>
  </si>
  <si>
    <t>"pod ostruhou č. 3"   0,1*(1,8+3,6)*2</t>
  </si>
  <si>
    <t>"pod stabilizačním prahem č. 1"   0,1*(0,8+10,7)*2</t>
  </si>
  <si>
    <t>"pod stabilizačním prahem č. 2"   0,1*(0,8+9,9)*2</t>
  </si>
  <si>
    <t>30</t>
  </si>
  <si>
    <t>452351112</t>
  </si>
  <si>
    <t>Bednění podkladních a zajišťovacích konstrukcí v otevřeném výkopu desek nebo sedlových loží pod potrubí, stoky a drobné objekty odstranění</t>
  </si>
  <si>
    <t>1050674112</t>
  </si>
  <si>
    <t>https://podminky.urs.cz/item/CS_URS_2025_02/452351112</t>
  </si>
  <si>
    <t>31</t>
  </si>
  <si>
    <t>452368211</t>
  </si>
  <si>
    <t>Výztuž podkladních desek, bloků nebo pražců v otevřeném výkopu ze svařovaných sítí typu Kari</t>
  </si>
  <si>
    <t>-1063464445</t>
  </si>
  <si>
    <t>https://podminky.urs.cz/item/CS_URS_2025_02/452368211</t>
  </si>
  <si>
    <t>vyztužení podkladní vrstvy betonu Kari sítí 150x150/6 (4,44 kg/m2 + 10% překryv) v blízkosti hradítka (do 2,0 m)</t>
  </si>
  <si>
    <t>"dno"   5,0*2,0*0,00444*1,1</t>
  </si>
  <si>
    <t>"svahy"   (2,9+2,5)*2,0*0,00444*1,1</t>
  </si>
  <si>
    <t>"svahy"   (3,5+3,5)*2,0*0,00444*1,1</t>
  </si>
  <si>
    <t>32</t>
  </si>
  <si>
    <t>464531112</t>
  </si>
  <si>
    <t>Pohoz dna nebo svahů jakékoliv tloušťky z hrubého drceného kameniva, z terénu, frakce 63 - 125 mm</t>
  </si>
  <si>
    <t>1891748666</t>
  </si>
  <si>
    <t>https://podminky.urs.cz/item/CS_URS_2025_02/464531112</t>
  </si>
  <si>
    <t>33</t>
  </si>
  <si>
    <t>465513227</t>
  </si>
  <si>
    <t>Dlažba z lomového kamene lomařsky upraveného na cementovou maltu, s vyspárováním cementovou maltou, tl. kamene 250 mm</t>
  </si>
  <si>
    <t>465305784</t>
  </si>
  <si>
    <t>https://podminky.urs.cz/item/CS_URS_2025_02/465513227</t>
  </si>
  <si>
    <t>34</t>
  </si>
  <si>
    <t>465922113</t>
  </si>
  <si>
    <t>Kladení dlažby z betonových desek a tvárnic na sucho hmotnosti jednotlivých desek nebo tvárnic přes 90 do 1 500 kg tl. desek do 200 mm s vyplněním spár těženým kamenivem</t>
  </si>
  <si>
    <t>-2130045659</t>
  </si>
  <si>
    <t>https://podminky.urs.cz/item/CS_URS_2025_02/465922113</t>
  </si>
  <si>
    <t>35</t>
  </si>
  <si>
    <t>59382-R</t>
  </si>
  <si>
    <t>staveništní prefabrikát panel 1,0 (1,2, 1,5)x1,0x0,1 m</t>
  </si>
  <si>
    <t>1537124926</t>
  </si>
  <si>
    <t>"staveništní prefabrikát panel 1,0 (1,2, 1,5)x1,0x0,1 m - viz. 50% výměry položky č. 465921112"   57,3*0,5*1,01</t>
  </si>
  <si>
    <t>Úpravy povrchů, podlahy a osazování výplní</t>
  </si>
  <si>
    <t>36</t>
  </si>
  <si>
    <t>624631411</t>
  </si>
  <si>
    <t>Úprava vnějších spár obvodového pláště z prefabrikovaných dílců vyplnění spáry těsnicím provazcem z pěnového polyetylénu, šířky do 20 mm</t>
  </si>
  <si>
    <t>1445472864</t>
  </si>
  <si>
    <t>https://podminky.urs.cz/item/CS_URS_2025_02/624631411</t>
  </si>
  <si>
    <t>dilatační spára - výplňový PE provazec pro dilatační spáry š. 20 mm</t>
  </si>
  <si>
    <t>"polorám hradítka č. 1 x ostruha č. 1"   3,0+0,3+3,0+1,1</t>
  </si>
  <si>
    <t>"polorám hradítka č. 1 x ostruha č. 2"   3,0+0,3+3,0+1,1</t>
  </si>
  <si>
    <t>"polorám hradítka č. 2 x ostruha č. 3"   3,0+0,3+3,0+1,1</t>
  </si>
  <si>
    <t>Trubní vedení</t>
  </si>
  <si>
    <t>37</t>
  </si>
  <si>
    <t>821371111</t>
  </si>
  <si>
    <t>Montáž potrubí z trub železobetonových (přímých) s polodrážkou v otevřeném výkopu ve sklonu do 20 % s integrovaným pryžovým těsněním DN 300</t>
  </si>
  <si>
    <t>-1060473647</t>
  </si>
  <si>
    <t>https://podminky.urs.cz/item/CS_URS_2025_02/821371111</t>
  </si>
  <si>
    <t>"vtok do odběru u hradítka č. 1"   2,5</t>
  </si>
  <si>
    <t>38</t>
  </si>
  <si>
    <t>59222021</t>
  </si>
  <si>
    <t>trouba ŽB hrdlová propojovací DN 300</t>
  </si>
  <si>
    <t>-2002276220</t>
  </si>
  <si>
    <t>"vtok do odběru u hradítka č. 1"   2,5*1,01</t>
  </si>
  <si>
    <t>39</t>
  </si>
  <si>
    <t>871313123</t>
  </si>
  <si>
    <t>Montáž kanalizačního potrubí z tvrdého PVC-U hladkého plnostěnného tuhost SN 12 DN 160</t>
  </si>
  <si>
    <t>798563029</t>
  </si>
  <si>
    <t>https://podminky.urs.cz/item/CS_URS_2025_02/871313123</t>
  </si>
  <si>
    <t>"odběr do otevřeného koryta u hradítka č. 1"   4,0</t>
  </si>
  <si>
    <t>40</t>
  </si>
  <si>
    <t>28611261</t>
  </si>
  <si>
    <t>trubka kanalizační PVC-U plnostěnná jednovrstvá DN 160x6000mm SN12</t>
  </si>
  <si>
    <t>-1454937835</t>
  </si>
  <si>
    <t>"odběr do otevřeného koryta u hradítka č. 1"   6,0*1,03</t>
  </si>
  <si>
    <t>41</t>
  </si>
  <si>
    <t>89564-R</t>
  </si>
  <si>
    <t>Osazení a dodávka čela z betonových prefabrikátů pro vyústění potrubí DN 150</t>
  </si>
  <si>
    <t>kus</t>
  </si>
  <si>
    <t>-1046483905</t>
  </si>
  <si>
    <t>"odběr do otevřeného koryta u hradítka č. 1"   1,0</t>
  </si>
  <si>
    <t>Ostatní konstrukce a práce-bourání</t>
  </si>
  <si>
    <t>42</t>
  </si>
  <si>
    <t>960321271</t>
  </si>
  <si>
    <t>Bourání konstrukcí vodních staveb, s naložením vybouraných hmot a suti na dopravní prostředek nebo s odklizením na hromady do vzdálenosti 20 m ze železobetonu</t>
  </si>
  <si>
    <t>1168883072</t>
  </si>
  <si>
    <t>https://podminky.urs.cz/item/CS_URS_2025_02/960321271</t>
  </si>
  <si>
    <t>"stávající hradítka"   50,0</t>
  </si>
  <si>
    <t>43</t>
  </si>
  <si>
    <t>96050-R</t>
  </si>
  <si>
    <t>Bourání konstrukcí vodních staveb ocelových</t>
  </si>
  <si>
    <t>-1951448602</t>
  </si>
  <si>
    <t>včetně odvozu do sběrných surovin</t>
  </si>
  <si>
    <t>"stávající hradítka - ocelové části"   2,4*2</t>
  </si>
  <si>
    <t>44</t>
  </si>
  <si>
    <t>90003-R</t>
  </si>
  <si>
    <t>Montáž a dodávka ocelového zábradlí schodiště</t>
  </si>
  <si>
    <t>-230639425</t>
  </si>
  <si>
    <t>ocelové konstrukce nezalité do betonových konstrukcí budou žárově pozinkovány s minimální tloušťkou  120 µm</t>
  </si>
  <si>
    <t>"hradítko č. 1 - ocelové zábradlí chodiště v. 1,1 m"   1,5+1,2</t>
  </si>
  <si>
    <t>"hradítko č. 2 - ocelové zábradlí chodiště v. 1,1 m"   2,1+2,1</t>
  </si>
  <si>
    <t>45</t>
  </si>
  <si>
    <t>931994103</t>
  </si>
  <si>
    <t>Těsnění spáry betonové konstrukce pásy, profily, tmely těsnicím pásem ukončujícím, spáry dilatační</t>
  </si>
  <si>
    <t>-1597045823</t>
  </si>
  <si>
    <t>https://podminky.urs.cz/item/CS_URS_2025_02/931994103</t>
  </si>
  <si>
    <t>dilatační spára - trvale pružný tmel na polyuretanové bázi</t>
  </si>
  <si>
    <t>46</t>
  </si>
  <si>
    <t>953334651</t>
  </si>
  <si>
    <t>Kruhový PVC profil do řízených dilatačních spar betonových konstrukcí k vytvoření a utěsnění plánovaných spar pro tloušťku stěny přes 170 do 240 mm</t>
  </si>
  <si>
    <t>1952025217</t>
  </si>
  <si>
    <t>https://podminky.urs.cz/item/CS_URS_2025_02/953334651</t>
  </si>
  <si>
    <t>dilatační spára - těsnící PVC pás š. 220 mm, s O kroužkem pro dilatační spáry š. 20 mm bude přilepen k injekční cloně</t>
  </si>
  <si>
    <t>"polorám hradítka č. 1 x ostruha č. 1"   2,9+1,0</t>
  </si>
  <si>
    <t>"polorám hradítka č. 1 x ostruha č. 2"   2,9+1,0</t>
  </si>
  <si>
    <t>"polorám hradítka č. 2 x ostruha č. 3"   2,9+1,0</t>
  </si>
  <si>
    <t>47</t>
  </si>
  <si>
    <t>931992121</t>
  </si>
  <si>
    <t>Výplň dilatačních spár z polystyrenu extrudovaného, tloušťky 20 mm</t>
  </si>
  <si>
    <t>185541404</t>
  </si>
  <si>
    <t>https://podminky.urs.cz/item/CS_URS_2025_02/931992121</t>
  </si>
  <si>
    <t>dilatační spára - výplň extrudovaným polystyrénem tl. 20 mm</t>
  </si>
  <si>
    <t>"polorám hradítka č. 1 x ostruha č. 1"   2,7*0,3+0,3*1,1</t>
  </si>
  <si>
    <t>"polorám hradítka č. 1 x ostruha č. 2"   2,7*0,3+0,3*1,1</t>
  </si>
  <si>
    <t>"polorám hradítka č. 2 x ostruha č. 3"   2,7*0,3+0,3*1,1</t>
  </si>
  <si>
    <t>48</t>
  </si>
  <si>
    <t>953334121</t>
  </si>
  <si>
    <t>Bobtnavý pásek do pracovních spar betonových konstrukcí bentonitový, rozměru 20 x 25 mm</t>
  </si>
  <si>
    <t>-1919350143</t>
  </si>
  <si>
    <t>https://podminky.urs.cz/item/CS_URS_2025_02/953334121</t>
  </si>
  <si>
    <t>pracovní spára bude zatěsněna bobtnavým pásem např. typu SIKA Hydrotite</t>
  </si>
  <si>
    <t>"polorám hradítka č. 1"   (2,3+6,6)*2</t>
  </si>
  <si>
    <t>"ostruha č. 1"   3,2</t>
  </si>
  <si>
    <t>"ostruha č. 2"   3,2</t>
  </si>
  <si>
    <t>"stabilizační práh č. 1"   10,4+0,3*4</t>
  </si>
  <si>
    <t>"stabilizační práh č. 2"   9,95+0,3*4</t>
  </si>
  <si>
    <t>"ostruha č. 3"   3,2</t>
  </si>
  <si>
    <t>"stabilizační práh č. 3"   10,7+0,3*4</t>
  </si>
  <si>
    <t>"stabilizační práh č. 4"   9,7+0,3*4</t>
  </si>
  <si>
    <t>49</t>
  </si>
  <si>
    <t>977213212</t>
  </si>
  <si>
    <t>Řezání trub betonových, železobetonových nebo kameninových kruhových šikmý řez DN 300</t>
  </si>
  <si>
    <t>1595257895</t>
  </si>
  <si>
    <t>https://podminky.urs.cz/item/CS_URS_2025_02/977213212</t>
  </si>
  <si>
    <t>"vtok do odběru u hradítka č. 1"   1,0</t>
  </si>
  <si>
    <t>50</t>
  </si>
  <si>
    <t>985131111</t>
  </si>
  <si>
    <t>Očištění ploch stěn, rubu kleneb a podlah tlakovou vodou</t>
  </si>
  <si>
    <t>1210893465</t>
  </si>
  <si>
    <t>https://podminky.urs.cz/item/CS_URS_2025_02/985131111</t>
  </si>
  <si>
    <t>příprava povrchu před vytvořením pracovní spáry</t>
  </si>
  <si>
    <t>"polorám hradítka č. 1"   0,8*(2,3+6,6)*2</t>
  </si>
  <si>
    <t>"ostruha č. 1"   0,3*3,2</t>
  </si>
  <si>
    <t>"ostruha č. 2"   0,96</t>
  </si>
  <si>
    <t>"stabilizační práh č. 1"   0,5*11,60</t>
  </si>
  <si>
    <t>"stabilizační práh č. 2"   0,5*11,15</t>
  </si>
  <si>
    <t>"polorám hradítka č. 2"   0,8*(2,3+6,6)*2</t>
  </si>
  <si>
    <t>"ostruha č. 3"   0,96</t>
  </si>
  <si>
    <t>"stabilizační práh č. 3"   0,5*11,90</t>
  </si>
  <si>
    <t>"stabilizační práh č. 4"   0,5*10,90</t>
  </si>
  <si>
    <t>51</t>
  </si>
  <si>
    <t>985323111</t>
  </si>
  <si>
    <t>Spojovací můstek reprofilovaného betonu na cementové bázi, tloušťky 1 mm</t>
  </si>
  <si>
    <t>-371887989</t>
  </si>
  <si>
    <t>https://podminky.urs.cz/item/CS_URS_2025_02/985323111</t>
  </si>
  <si>
    <t>997</t>
  </si>
  <si>
    <t>Přesun sutě</t>
  </si>
  <si>
    <t>52</t>
  </si>
  <si>
    <t>997221862</t>
  </si>
  <si>
    <t>Poplatek za uložení stavebního odpadu na recyklační skládce (skládkovné) z armovaného betonu zatříděného do Katalogu odpadů pod kódem 17 01 01</t>
  </si>
  <si>
    <t>603014065</t>
  </si>
  <si>
    <t>https://podminky.urs.cz/item/CS_URS_2025_02/997221862</t>
  </si>
  <si>
    <t>"stávající hradítka"   142,5</t>
  </si>
  <si>
    <t>"50% stávajícího opevnění betonovými panely"   57,3*0,1*2,5</t>
  </si>
  <si>
    <t>53</t>
  </si>
  <si>
    <t>997321511</t>
  </si>
  <si>
    <t>Vodorovná doprava suti a vybouraných hmot bez naložení, s vyložením a hrubým urovnáním po suchu, na vzdálenost do 1 km</t>
  </si>
  <si>
    <t>50526106</t>
  </si>
  <si>
    <t>https://podminky.urs.cz/item/CS_URS_2025_02/997321511</t>
  </si>
  <si>
    <t>54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</si>
  <si>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</si>
  <si>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</si>
  <si>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-178368155</t>
  </si>
  <si>
    <t>https://podminky.urs.cz/item/CS_URS_2025_02/997321519</t>
  </si>
  <si>
    <t>"stávající hradítka"   142,5*9</t>
  </si>
  <si>
    <t>"50% stávajícího opevnění betonovými panely"   57,3*0,1*2,5*9</t>
  </si>
  <si>
    <t>55</t>
  </si>
  <si>
    <t>997321611</t>
  </si>
  <si>
    <t>Vodorovná doprava suti a vybouraných hmot bez naložení, s vyložením a hrubým urovnáním nakládání nebo překládání na dopravní prostředek při vodorovné dopravě suti a vybouraných hmot</t>
  </si>
  <si>
    <t>-81394114</t>
  </si>
  <si>
    <t>https://podminky.urs.cz/item/CS_URS_2025_02/997321611</t>
  </si>
  <si>
    <t>56</t>
  </si>
  <si>
    <t>99732-R02</t>
  </si>
  <si>
    <t>Odklizení demontovaných ocelových prvků</t>
  </si>
  <si>
    <t>1036690334</t>
  </si>
  <si>
    <t>P</t>
  </si>
  <si>
    <t>Poznámka k položce:_x000D_
Cena (výzisk) za odebrání kovového odpadu bude fakturována objednatelem dle SoD.</t>
  </si>
  <si>
    <t>Položka zahrnuje:</t>
  </si>
  <si>
    <t>- vodorovné přemístění vč. potřebného překládání atd.</t>
  </si>
  <si>
    <t>998</t>
  </si>
  <si>
    <t>Přesun hmot</t>
  </si>
  <si>
    <t>57</t>
  </si>
  <si>
    <t>998332011</t>
  </si>
  <si>
    <t>Přesun hmot pro úpravy vodních toků a kanály, hráze rybníků apod. dopravní vzdálenost do 500 m</t>
  </si>
  <si>
    <t>-1360271297</t>
  </si>
  <si>
    <t>https://podminky.urs.cz/item/CS_URS_2025_02/998332011</t>
  </si>
  <si>
    <t>SO 03 - Konstrukce POV</t>
  </si>
  <si>
    <t>Výkaz výměr zpracován dle příloh A+B, C.1-C.2.5, 01.</t>
  </si>
  <si>
    <t>0 - Konstrukce POV</t>
  </si>
  <si>
    <t>115001104</t>
  </si>
  <si>
    <t>Převedení vody potrubím průměru DN přes 250 do 300</t>
  </si>
  <si>
    <t>120561395</t>
  </si>
  <si>
    <t>https://podminky.urs.cz/item/CS_URS_2025_02/115001104</t>
  </si>
  <si>
    <t>"hradítko č. 1 - přededení vody potrubím DN 300 do stávajícího odběru do rybníka"   3,0</t>
  </si>
  <si>
    <t>115001105</t>
  </si>
  <si>
    <t>Převedení vody potrubím průměru DN přes 300 do 600</t>
  </si>
  <si>
    <t>407822280</t>
  </si>
  <si>
    <t>https://podminky.urs.cz/item/CS_URS_2025_02/115001105</t>
  </si>
  <si>
    <t>přededení vody potrubím DN 500</t>
  </si>
  <si>
    <t>"hradítko č. 1"   40,0</t>
  </si>
  <si>
    <t>"hradítko č. 2"   36,4</t>
  </si>
  <si>
    <t>115101201</t>
  </si>
  <si>
    <t>Čerpání vody na dopravní výšku do 10 m s uvažovaným průměrným přítokem do 500 l/min</t>
  </si>
  <si>
    <t>hod</t>
  </si>
  <si>
    <t>-753535874</t>
  </si>
  <si>
    <t>https://podminky.urs.cz/item/CS_URS_2025_02/115101201</t>
  </si>
  <si>
    <t>8,0*100</t>
  </si>
  <si>
    <t>115101301</t>
  </si>
  <si>
    <t>Pohotovost záložní čerpací soupravy pro dopravní výšku do 10 m s uvažovaným průměrným přítokem do 500 l/min</t>
  </si>
  <si>
    <t>den</t>
  </si>
  <si>
    <t>-37688958</t>
  </si>
  <si>
    <t>https://podminky.urs.cz/item/CS_URS_2025_02/115101301</t>
  </si>
  <si>
    <t>100</t>
  </si>
  <si>
    <t>122251404</t>
  </si>
  <si>
    <t>Vykopávky v zemnících na suchu strojně zapažených i nezapažených v hornině třídy těžitelnosti I skupiny 3 přes 100 do 500 m3</t>
  </si>
  <si>
    <t>272595721</t>
  </si>
  <si>
    <t>https://podminky.urs.cz/item/CS_URS_2025_02/122251404</t>
  </si>
  <si>
    <t>vykopávka zeminy typu CS, popř. GS na dvojici zemních hrázek (jímek) ze zemníku</t>
  </si>
  <si>
    <t>"hradítko č. 1"   37,625</t>
  </si>
  <si>
    <t>"hradítko č. 2"   26,013</t>
  </si>
  <si>
    <t>10364100</t>
  </si>
  <si>
    <t>zemina typu CS, popř. GS</t>
  </si>
  <si>
    <t>-272245373</t>
  </si>
  <si>
    <t xml:space="preserve">nákup zeminy typu CS, popř. GS na dvojici zemních hrázek (jímek) </t>
  </si>
  <si>
    <t>"hradítko č. 1"   37,625*1,8</t>
  </si>
  <si>
    <t>"hradítko č. 2"   26,013*1,8</t>
  </si>
  <si>
    <t>-1627602495</t>
  </si>
  <si>
    <t>dovoz zeminy typu CS, popř. GS na dvojici zemních hrázek (jímek) ze zemníku</t>
  </si>
  <si>
    <t>odvoz zeminy typu CS, popř. GS z dvojice zemních hrázek (jímek) na skládku/recyklační středisko</t>
  </si>
  <si>
    <t>167151101</t>
  </si>
  <si>
    <t>Nakládání, skládání a překládání neulehlého výkopku nebo sypaniny strojně nakládání, množství do 100 m3, z horniny třídy těžitelnosti I, skupiny 1 až 3</t>
  </si>
  <si>
    <t>534239210</t>
  </si>
  <si>
    <t>https://podminky.urs.cz/item/CS_URS_2025_02/167151101</t>
  </si>
  <si>
    <t xml:space="preserve">likvidace dvojice zemních hrázek (jímek) </t>
  </si>
  <si>
    <t>171153101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</si>
  <si>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</si>
  <si>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606835937</t>
  </si>
  <si>
    <t>https://podminky.urs.cz/item/CS_URS_2025_02/171153101</t>
  </si>
  <si>
    <t>dvojice zemních hrázek (jímek) ze zeminy typu CS, popř. GS</t>
  </si>
  <si>
    <t>"hradítko č. 1"   (8,74+26,62)/2*(381,35-379,72)+(5,31+14,26)/2*(380,50-379,60)</t>
  </si>
  <si>
    <t>"hradítko č. 2"   (6,80+16,67)/2*(379,30-378,33)+(8,74+24,51)/2*(379,15-378,27)</t>
  </si>
  <si>
    <t>poplatek za uložení zeminy na skládce</t>
  </si>
  <si>
    <t>uložení zeminy na skládce</t>
  </si>
  <si>
    <t>181252305</t>
  </si>
  <si>
    <t>Úprava pláně strojně se zhutněním</t>
  </si>
  <si>
    <t>1933464361</t>
  </si>
  <si>
    <t>https://podminky.urs.cz/item/CS_URS_2025_02/181252305</t>
  </si>
  <si>
    <t xml:space="preserve">koruny zemních hrázek (jímek) </t>
  </si>
  <si>
    <t>"hradítko č. 1"   8,74+5,31</t>
  </si>
  <si>
    <t>"hradítko č. 2"   6,80+8,74</t>
  </si>
  <si>
    <t>182251101</t>
  </si>
  <si>
    <t>Svahování trvalých svahů do projektovaných profilů strojně s potřebným přemístěním výkopku při svahování násypů v jakékoliv hornině</t>
  </si>
  <si>
    <t>-2060303172</t>
  </si>
  <si>
    <t>https://podminky.urs.cz/item/CS_URS_2025_02/182251101</t>
  </si>
  <si>
    <t xml:space="preserve">svahy zemních hrázek (jímek) </t>
  </si>
  <si>
    <t>"hradítko č. 1"   13,91+13,93+9,21+9,28</t>
  </si>
  <si>
    <t>"hradítko č. 2"   10,53+10,59+13,30+13,62</t>
  </si>
  <si>
    <t>877420320</t>
  </si>
  <si>
    <t>Montáž tvarovek na kanalizačním plastovém potrubí z polypropylenu PP nebo tvrdého PVC hladkého plnostěnného odboček DN 500</t>
  </si>
  <si>
    <t>-1980621396</t>
  </si>
  <si>
    <t>https://podminky.urs.cz/item/CS_URS_2025_02/877420320</t>
  </si>
  <si>
    <t>"hradítko č. 1 - trubní odbočka do stávajícího odběru do rybníka"   1,0</t>
  </si>
  <si>
    <t>28611454</t>
  </si>
  <si>
    <t>odbočka kanalizační plastová s hrdlem KG 500/300/87°</t>
  </si>
  <si>
    <t>1047931260</t>
  </si>
  <si>
    <t>"hradítko č. 1 - trubní odbočka do stávajícího odběru do rybníka"   1,0*1,015</t>
  </si>
  <si>
    <t>PS 01 - Hradítka, lávky - strojní část</t>
  </si>
  <si>
    <t>Výkaz výměr zpracován dle příloh 175-99, 175-01 - 175-01050102.</t>
  </si>
  <si>
    <t>D1 - Hradítka, lávky-strojní část</t>
  </si>
  <si>
    <t>D1</t>
  </si>
  <si>
    <t>Hradítka, lávky-strojní část</t>
  </si>
  <si>
    <t>1.1.1.1</t>
  </si>
  <si>
    <t>Stavidlo č. 1 (ř.km. 2,3585) - demontáž a montáž, povrchová úprava</t>
  </si>
  <si>
    <t>kpl</t>
  </si>
  <si>
    <t>Stavidlo č. 1 - Podrobná specifikace položky viz. příloha PS 01.3_Technická specifikace</t>
  </si>
  <si>
    <t>1.1.1.2</t>
  </si>
  <si>
    <t>Stavidlo č. 1 (ř.km. 2,3585) - dodávka</t>
  </si>
  <si>
    <t>493116292</t>
  </si>
  <si>
    <t>1.1.2.1</t>
  </si>
  <si>
    <t>Stavidlo č. 2 (ř.km. 1,9739) - demontáž a montáž, povrchová úprava</t>
  </si>
  <si>
    <t>-386469023</t>
  </si>
  <si>
    <t>Stavidlo č. 2 - Podrobná specifikace položky viz. příloha PS 01.3_Technická specifikace</t>
  </si>
  <si>
    <t>1.1.2.2</t>
  </si>
  <si>
    <t>Stavidlo č. 2 (ř.km. 1,9739) - dodávka</t>
  </si>
  <si>
    <t>1071079616</t>
  </si>
  <si>
    <t>PS 02 - ASŘ</t>
  </si>
  <si>
    <t>Výkaz výměr zpracován dle příloh PS 02.1, PS 02.2 - technická zpráva, výkresová část.</t>
  </si>
  <si>
    <t>D1 - ASŘ</t>
  </si>
  <si>
    <t xml:space="preserve">    21-M - Elektromontáže</t>
  </si>
  <si>
    <t xml:space="preserve">    46-M - Zemní práce při extr.mont.pracích</t>
  </si>
  <si>
    <t>21-M</t>
  </si>
  <si>
    <t>Elektromontáže</t>
  </si>
  <si>
    <t>ASŘ Hradítko č. 1 ř. km 2,3585 - elektromontáže</t>
  </si>
  <si>
    <t>ASŘ Hradítko č. 1 ř. km 2,3585 - Podrobná specifikace položky viz. příloha PS 02.3_Technická specifikace</t>
  </si>
  <si>
    <t>ASŘ Hradítko č. 1 ř. km 2,3585 - dodávka</t>
  </si>
  <si>
    <t>1734124892</t>
  </si>
  <si>
    <t>ASŘ Hradítko č. 2 ř. km 1,9739 - elektromontáže</t>
  </si>
  <si>
    <t>ASŘ Hradítko č. 2 ř. km 1,9739 - Podrobná specifikace položky viz. příloha PS 02.3_Technická specifikace</t>
  </si>
  <si>
    <t>ASŘ Hradítko č. 2 ř. km 1,9739 - dodávka</t>
  </si>
  <si>
    <t>-1568430706</t>
  </si>
  <si>
    <t>46-M</t>
  </si>
  <si>
    <t>Zemní práce při extr.mont.pracích</t>
  </si>
  <si>
    <t>460661112</t>
  </si>
  <si>
    <t>Kabelové lože z písku včetně podsypu, zhutnění a urovnání povrchu pro kabely nn bez zakrytí, šířky přes 35 do 50 cm</t>
  </si>
  <si>
    <t>902822450</t>
  </si>
  <si>
    <t>https://podminky.urs.cz/item/CS_URS_2025_02/460661112</t>
  </si>
  <si>
    <t>"ASŘ Hradítko č. 1 ř. km 2,3585"   30,0+10,0</t>
  </si>
  <si>
    <t>"ASŘ Hradítko č. 2 ř. km 1,9739"   5,0+10,0</t>
  </si>
  <si>
    <t>460791213</t>
  </si>
  <si>
    <t>Montáž trubek ochranných uložených volně do rýhy plastových ohebných, vnitřního průměru přes 50 do 90 mm</t>
  </si>
  <si>
    <t>-419842349</t>
  </si>
  <si>
    <t>https://podminky.urs.cz/item/CS_URS_2025_02/460791213</t>
  </si>
  <si>
    <t>založení kabelové chráničky - ohebná dvouplášťová korugovaná chránička 90/75, vč. protahovacího lanka (dodávka zahrnuta v 21-M Elektromontáže)</t>
  </si>
  <si>
    <t>"ASŘ Hradítko č. 1 ř. km 2,3585"   30,0</t>
  </si>
  <si>
    <t>"ASŘ Hradítko č. 2 ř. km 1,9739"   5,0</t>
  </si>
  <si>
    <t>460791214</t>
  </si>
  <si>
    <t>Montáž trubek ochranných uložených volně do rýhy plastových ohebných, vnitřního průměru přes 90 do 110 mm</t>
  </si>
  <si>
    <t>-598360293</t>
  </si>
  <si>
    <t>https://podminky.urs.cz/item/CS_URS_2025_02/460791214</t>
  </si>
  <si>
    <t>založení kabelové chráničky - ohebná dvouplášťová korugovaná chránička 110/94, vč. protahovacího lanka (dodávka zahrnuta v 21-M Elektromontáže)</t>
  </si>
  <si>
    <t>"ASŘ Hradítko č. 1 ř. km 2,3585"   10,0</t>
  </si>
  <si>
    <t>"ASŘ Hradítko č. 2 ř. km 1,9739"   10,0</t>
  </si>
  <si>
    <t>460901212</t>
  </si>
  <si>
    <t>Zděný pilíř z vápenopískových cihel pro rozvod nn včetně hloubení jámy, naložení přebytečné horniny, zhotovení pískového lože, zřízení základu, izolace, krycí desky a urovnání okolního terénu hloubky do 40 cm bez koncovkového dílu, pro skříň výšky 105 cm a šířky přes 75 do 90 cm</t>
  </si>
  <si>
    <t>-283174038</t>
  </si>
  <si>
    <t>https://podminky.urs.cz/item/CS_URS_2025_02/460901212</t>
  </si>
  <si>
    <t>"ASŘ Hradítko č. 1 ř. km 2,3585"   1,0</t>
  </si>
  <si>
    <t>"ASŘ Hradítko č. 2 ř. km 1,9739"   1,0</t>
  </si>
  <si>
    <t>469981111</t>
  </si>
  <si>
    <t>Přesun hmot pro pomocné stavební práce při elektromontážích dopravní vzdálenost do 1 000 m</t>
  </si>
  <si>
    <t>-1346521181</t>
  </si>
  <si>
    <t>https://podminky.urs.cz/item/CS_URS_2025_02/469981111</t>
  </si>
  <si>
    <t>VON - Vedlejší a ostatní náklady</t>
  </si>
  <si>
    <t>0 -  Ostatní a vedlejší rozpočtové náklady</t>
  </si>
  <si>
    <t xml:space="preserve"> Ostatní a vedlejší rozpočtové náklady</t>
  </si>
  <si>
    <t>1-R</t>
  </si>
  <si>
    <t>Vytýčení sítí</t>
  </si>
  <si>
    <t>soub</t>
  </si>
  <si>
    <t>1024</t>
  </si>
  <si>
    <t>-824950711</t>
  </si>
  <si>
    <t>2-R</t>
  </si>
  <si>
    <t>Zajištění a provedení zkoušek, rozborů a atestů nutných pro řádné provádění a dokončení díla, uvedených v projektové dokumentaci vč. předání jejich výsledků objednateli</t>
  </si>
  <si>
    <t>-1605654252</t>
  </si>
  <si>
    <t>3-R</t>
  </si>
  <si>
    <t>Vytýčení stavby a geodetické práce během a po dokončení stavby odborně způsobilou osobou v oboru zeměměřičství</t>
  </si>
  <si>
    <t>-2007258321</t>
  </si>
  <si>
    <t>4-R</t>
  </si>
  <si>
    <t>Zajištění a zabezpečení staveniště, zřízení a likvidace zařízení staveniště, vč. případných přípojek, přístupů, skládek, deponií apod.</t>
  </si>
  <si>
    <t>1835092809</t>
  </si>
  <si>
    <t>5-R</t>
  </si>
  <si>
    <t>Zajištění umístění štítku o povolení stavby a stejnopisu oznámení o zahájení prací oblastnímu inspektorátu práce na viditelném místě u vstupu na staveniště</t>
  </si>
  <si>
    <t>-1486231548</t>
  </si>
  <si>
    <t>7-R</t>
  </si>
  <si>
    <t>Pasport komunikací a objektů před zahájením a po skončení stavby</t>
  </si>
  <si>
    <t>-1225023536</t>
  </si>
  <si>
    <t>9-R</t>
  </si>
  <si>
    <t>Geotechnické práce</t>
  </si>
  <si>
    <t>1140625799</t>
  </si>
  <si>
    <t>1návštěva geotechnika</t>
  </si>
  <si>
    <t>hutnící zkoušky</t>
  </si>
  <si>
    <t>1,0</t>
  </si>
  <si>
    <t>10-R</t>
  </si>
  <si>
    <t>Protokolární předání stavbou dotčených pozemků a komunikací, uvedených do původního stavu, zpět jejich vlastníkům</t>
  </si>
  <si>
    <t>-1694926536</t>
  </si>
  <si>
    <t>uvedení do původního stavu v souladu s pasportem komunikací</t>
  </si>
  <si>
    <t>11-R</t>
  </si>
  <si>
    <t xml:space="preserve">Zpracování a předání realizační dokumentace objednateli </t>
  </si>
  <si>
    <t>-383871305</t>
  </si>
  <si>
    <t>3 paré + 1 v elektronické formě) objednateli</t>
  </si>
  <si>
    <t>12-R</t>
  </si>
  <si>
    <t xml:space="preserve">Zpracování a předání dokumentace skutečného provedení stavby objednateli </t>
  </si>
  <si>
    <t>935158359</t>
  </si>
  <si>
    <t>13-R</t>
  </si>
  <si>
    <t>Aktualizace povodňového plánu</t>
  </si>
  <si>
    <t>1682597248</t>
  </si>
  <si>
    <t>14-R</t>
  </si>
  <si>
    <t>Aktualizace plánu bezpečnosti a ochrany zdraví při práci</t>
  </si>
  <si>
    <t>1880034486</t>
  </si>
  <si>
    <t>15-R</t>
  </si>
  <si>
    <t>Aktualizace havarijního plánu</t>
  </si>
  <si>
    <t>-1600576353</t>
  </si>
  <si>
    <t>16-R</t>
  </si>
  <si>
    <t>Zpracování projektu DIO</t>
  </si>
  <si>
    <t>921759233</t>
  </si>
  <si>
    <t xml:space="preserve">zpracování projektu DIO vč.projednání a schválení příslušnými orgány </t>
  </si>
  <si>
    <t>17-R</t>
  </si>
  <si>
    <t>Dopravně inženýrské opatření</t>
  </si>
  <si>
    <t>271072623</t>
  </si>
  <si>
    <t xml:space="preserve">soubor dopravních značek, blikačů, semaforů, zábran, položka zahrnuje jejich pronájem, umístění, udržování a odstranění </t>
  </si>
  <si>
    <t>19-R</t>
  </si>
  <si>
    <t>Opatření BOZP</t>
  </si>
  <si>
    <t>300999763</t>
  </si>
  <si>
    <t>opatření BOZP</t>
  </si>
  <si>
    <t>-oplocení z mobilních plotových dílců po dobu celého trvání stavby</t>
  </si>
  <si>
    <t xml:space="preserve">-drobný materiál (tabulky, pásky, prkna na zábrany a sloupky apod.) </t>
  </si>
  <si>
    <t>-standartní informační tabule s údaji o stavebníkovi, projektantovi, dodavateli, TDI, lhůtách atd.</t>
  </si>
  <si>
    <t>20-R</t>
  </si>
  <si>
    <t>Fotodokumentace postupu výstavby</t>
  </si>
  <si>
    <t>983380017</t>
  </si>
  <si>
    <t>21-R</t>
  </si>
  <si>
    <t>Přesun mechanizace pro speciální zakládání</t>
  </si>
  <si>
    <t>-137871657</t>
  </si>
  <si>
    <t>mobilizace beranění - 1 nájezd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</si>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</sst>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50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71251201" TargetMode="External"/><Relationship Id="rId18" Type="http://schemas.openxmlformats.org/officeDocument/2006/relationships/hyperlink" Target="https://podminky.urs.cz/item/CS_URS_2025_02/321351010" TargetMode="External"/><Relationship Id="rId26" Type="http://schemas.openxmlformats.org/officeDocument/2006/relationships/hyperlink" Target="https://podminky.urs.cz/item/CS_URS_2025_02/452311131" TargetMode="External"/><Relationship Id="rId39" Type="http://schemas.openxmlformats.org/officeDocument/2006/relationships/hyperlink" Target="https://podminky.urs.cz/item/CS_URS_2025_02/931992121" TargetMode="External"/><Relationship Id="rId21" Type="http://schemas.openxmlformats.org/officeDocument/2006/relationships/hyperlink" Target="https://podminky.urs.cz/item/CS_URS_2025_02/321366112" TargetMode="External"/><Relationship Id="rId34" Type="http://schemas.openxmlformats.org/officeDocument/2006/relationships/hyperlink" Target="https://podminky.urs.cz/item/CS_URS_2025_02/821371111" TargetMode="External"/><Relationship Id="rId42" Type="http://schemas.openxmlformats.org/officeDocument/2006/relationships/hyperlink" Target="https://podminky.urs.cz/item/CS_URS_2025_02/985131111" TargetMode="External"/><Relationship Id="rId47" Type="http://schemas.openxmlformats.org/officeDocument/2006/relationships/hyperlink" Target="https://podminky.urs.cz/item/CS_URS_2025_02/997321611" TargetMode="External"/><Relationship Id="rId7" Type="http://schemas.openxmlformats.org/officeDocument/2006/relationships/hyperlink" Target="https://podminky.urs.cz/item/CS_URS_2025_02/153112111" TargetMode="External"/><Relationship Id="rId2" Type="http://schemas.openxmlformats.org/officeDocument/2006/relationships/hyperlink" Target="https://podminky.urs.cz/item/CS_URS_2025_02/114203201" TargetMode="External"/><Relationship Id="rId16" Type="http://schemas.openxmlformats.org/officeDocument/2006/relationships/hyperlink" Target="https://podminky.urs.cz/item/CS_URS_2025_02/181411121" TargetMode="External"/><Relationship Id="rId29" Type="http://schemas.openxmlformats.org/officeDocument/2006/relationships/hyperlink" Target="https://podminky.urs.cz/item/CS_URS_2025_02/452368211" TargetMode="External"/><Relationship Id="rId11" Type="http://schemas.openxmlformats.org/officeDocument/2006/relationships/hyperlink" Target="https://podminky.urs.cz/item/CS_URS_2025_02/167151111" TargetMode="External"/><Relationship Id="rId24" Type="http://schemas.openxmlformats.org/officeDocument/2006/relationships/hyperlink" Target="https://podminky.urs.cz/item/CS_URS_2025_02/451312111" TargetMode="External"/><Relationship Id="rId32" Type="http://schemas.openxmlformats.org/officeDocument/2006/relationships/hyperlink" Target="https://podminky.urs.cz/item/CS_URS_2025_02/465922113" TargetMode="External"/><Relationship Id="rId37" Type="http://schemas.openxmlformats.org/officeDocument/2006/relationships/hyperlink" Target="https://podminky.urs.cz/item/CS_URS_2025_02/931994103" TargetMode="External"/><Relationship Id="rId40" Type="http://schemas.openxmlformats.org/officeDocument/2006/relationships/hyperlink" Target="https://podminky.urs.cz/item/CS_URS_2025_02/953334121" TargetMode="External"/><Relationship Id="rId45" Type="http://schemas.openxmlformats.org/officeDocument/2006/relationships/hyperlink" Target="https://podminky.urs.cz/item/CS_URS_2025_02/997321511" TargetMode="External"/><Relationship Id="rId5" Type="http://schemas.openxmlformats.org/officeDocument/2006/relationships/hyperlink" Target="https://podminky.urs.cz/item/CS_URS_2025_02/124253101" TargetMode="External"/><Relationship Id="rId15" Type="http://schemas.openxmlformats.org/officeDocument/2006/relationships/hyperlink" Target="https://podminky.urs.cz/item/CS_URS_2025_02/181351003" TargetMode="External"/><Relationship Id="rId23" Type="http://schemas.openxmlformats.org/officeDocument/2006/relationships/hyperlink" Target="https://podminky.urs.cz/item/CS_URS_2025_02/388995214" TargetMode="External"/><Relationship Id="rId28" Type="http://schemas.openxmlformats.org/officeDocument/2006/relationships/hyperlink" Target="https://podminky.urs.cz/item/CS_URS_2025_02/452351112" TargetMode="External"/><Relationship Id="rId36" Type="http://schemas.openxmlformats.org/officeDocument/2006/relationships/hyperlink" Target="https://podminky.urs.cz/item/CS_URS_2025_02/960321271" TargetMode="External"/><Relationship Id="rId49" Type="http://schemas.openxmlformats.org/officeDocument/2006/relationships/drawing" Target="../drawings/drawing2.xml"/><Relationship Id="rId10" Type="http://schemas.openxmlformats.org/officeDocument/2006/relationships/hyperlink" Target="https://podminky.urs.cz/item/CS_URS_2025_02/162751117" TargetMode="External"/><Relationship Id="rId19" Type="http://schemas.openxmlformats.org/officeDocument/2006/relationships/hyperlink" Target="https://podminky.urs.cz/item/CS_URS_2025_02/321352010" TargetMode="External"/><Relationship Id="rId31" Type="http://schemas.openxmlformats.org/officeDocument/2006/relationships/hyperlink" Target="https://podminky.urs.cz/item/CS_URS_2025_02/465513227" TargetMode="External"/><Relationship Id="rId44" Type="http://schemas.openxmlformats.org/officeDocument/2006/relationships/hyperlink" Target="https://podminky.urs.cz/item/CS_URS_2025_02/997221862" TargetMode="External"/><Relationship Id="rId4" Type="http://schemas.openxmlformats.org/officeDocument/2006/relationships/hyperlink" Target="https://podminky.urs.cz/item/CS_URS_2025_02/121151103" TargetMode="External"/><Relationship Id="rId9" Type="http://schemas.openxmlformats.org/officeDocument/2006/relationships/hyperlink" Target="https://podminky.urs.cz/item/CS_URS_2025_02/162251102" TargetMode="External"/><Relationship Id="rId14" Type="http://schemas.openxmlformats.org/officeDocument/2006/relationships/hyperlink" Target="https://podminky.urs.cz/item/CS_URS_2025_02/174151101" TargetMode="External"/><Relationship Id="rId22" Type="http://schemas.openxmlformats.org/officeDocument/2006/relationships/hyperlink" Target="https://podminky.urs.cz/item/CS_URS_2025_02/321368211" TargetMode="External"/><Relationship Id="rId27" Type="http://schemas.openxmlformats.org/officeDocument/2006/relationships/hyperlink" Target="https://podminky.urs.cz/item/CS_URS_2025_02/452351111" TargetMode="External"/><Relationship Id="rId30" Type="http://schemas.openxmlformats.org/officeDocument/2006/relationships/hyperlink" Target="https://podminky.urs.cz/item/CS_URS_2025_02/464531112" TargetMode="External"/><Relationship Id="rId35" Type="http://schemas.openxmlformats.org/officeDocument/2006/relationships/hyperlink" Target="https://podminky.urs.cz/item/CS_URS_2025_02/871313123" TargetMode="External"/><Relationship Id="rId43" Type="http://schemas.openxmlformats.org/officeDocument/2006/relationships/hyperlink" Target="https://podminky.urs.cz/item/CS_URS_2025_02/985323111" TargetMode="External"/><Relationship Id="rId48" Type="http://schemas.openxmlformats.org/officeDocument/2006/relationships/hyperlink" Target="https://podminky.urs.cz/item/CS_URS_2025_02/998332011" TargetMode="External"/><Relationship Id="rId8" Type="http://schemas.openxmlformats.org/officeDocument/2006/relationships/hyperlink" Target="https://podminky.urs.cz/item/CS_URS_2025_02/153112122" TargetMode="External"/><Relationship Id="rId3" Type="http://schemas.openxmlformats.org/officeDocument/2006/relationships/hyperlink" Target="https://podminky.urs.cz/item/CS_URS_2025_02/114203401" TargetMode="External"/><Relationship Id="rId12" Type="http://schemas.openxmlformats.org/officeDocument/2006/relationships/hyperlink" Target="https://podminky.urs.cz/item/CS_URS_2025_02/171201231" TargetMode="External"/><Relationship Id="rId17" Type="http://schemas.openxmlformats.org/officeDocument/2006/relationships/hyperlink" Target="https://podminky.urs.cz/item/CS_URS_2025_02/321321116" TargetMode="External"/><Relationship Id="rId25" Type="http://schemas.openxmlformats.org/officeDocument/2006/relationships/hyperlink" Target="https://podminky.urs.cz/item/CS_URS_2025_02/451571111" TargetMode="External"/><Relationship Id="rId33" Type="http://schemas.openxmlformats.org/officeDocument/2006/relationships/hyperlink" Target="https://podminky.urs.cz/item/CS_URS_2025_02/624631411" TargetMode="External"/><Relationship Id="rId38" Type="http://schemas.openxmlformats.org/officeDocument/2006/relationships/hyperlink" Target="https://podminky.urs.cz/item/CS_URS_2025_02/953334651" TargetMode="External"/><Relationship Id="rId46" Type="http://schemas.openxmlformats.org/officeDocument/2006/relationships/hyperlink" Target="https://podminky.urs.cz/item/CS_URS_2025_02/997321519" TargetMode="External"/><Relationship Id="rId20" Type="http://schemas.openxmlformats.org/officeDocument/2006/relationships/hyperlink" Target="https://podminky.urs.cz/item/CS_URS_2025_02/321366111" TargetMode="External"/><Relationship Id="rId41" Type="http://schemas.openxmlformats.org/officeDocument/2006/relationships/hyperlink" Target="https://podminky.urs.cz/item/CS_URS_2025_02/977213212" TargetMode="External"/><Relationship Id="rId1" Type="http://schemas.openxmlformats.org/officeDocument/2006/relationships/hyperlink" Target="https://podminky.urs.cz/item/CS_URS_2025_02/113151111" TargetMode="External"/><Relationship Id="rId6" Type="http://schemas.openxmlformats.org/officeDocument/2006/relationships/hyperlink" Target="https://podminky.urs.cz/item/CS_URS_2025_02/131251105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71153101" TargetMode="External"/><Relationship Id="rId13" Type="http://schemas.openxmlformats.org/officeDocument/2006/relationships/hyperlink" Target="https://podminky.urs.cz/item/CS_URS_2025_02/877420320" TargetMode="External"/><Relationship Id="rId3" Type="http://schemas.openxmlformats.org/officeDocument/2006/relationships/hyperlink" Target="https://podminky.urs.cz/item/CS_URS_2025_02/115101201" TargetMode="External"/><Relationship Id="rId7" Type="http://schemas.openxmlformats.org/officeDocument/2006/relationships/hyperlink" Target="https://podminky.urs.cz/item/CS_URS_2025_02/167151101" TargetMode="External"/><Relationship Id="rId12" Type="http://schemas.openxmlformats.org/officeDocument/2006/relationships/hyperlink" Target="https://podminky.urs.cz/item/CS_URS_2025_02/182251101" TargetMode="External"/><Relationship Id="rId2" Type="http://schemas.openxmlformats.org/officeDocument/2006/relationships/hyperlink" Target="https://podminky.urs.cz/item/CS_URS_2025_02/115001105" TargetMode="External"/><Relationship Id="rId1" Type="http://schemas.openxmlformats.org/officeDocument/2006/relationships/hyperlink" Target="https://podminky.urs.cz/item/CS_URS_2025_02/115001104" TargetMode="External"/><Relationship Id="rId6" Type="http://schemas.openxmlformats.org/officeDocument/2006/relationships/hyperlink" Target="https://podminky.urs.cz/item/CS_URS_2025_02/162751117" TargetMode="External"/><Relationship Id="rId11" Type="http://schemas.openxmlformats.org/officeDocument/2006/relationships/hyperlink" Target="https://podminky.urs.cz/item/CS_URS_2025_02/181252305" TargetMode="External"/><Relationship Id="rId5" Type="http://schemas.openxmlformats.org/officeDocument/2006/relationships/hyperlink" Target="https://podminky.urs.cz/item/CS_URS_2025_02/122251404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https://podminky.urs.cz/item/CS_URS_2025_02/171251201" TargetMode="External"/><Relationship Id="rId4" Type="http://schemas.openxmlformats.org/officeDocument/2006/relationships/hyperlink" Target="https://podminky.urs.cz/item/CS_URS_2025_02/115101301" TargetMode="External"/><Relationship Id="rId9" Type="http://schemas.openxmlformats.org/officeDocument/2006/relationships/hyperlink" Target="https://podminky.urs.cz/item/CS_URS_2025_02/171201231" TargetMode="External"/><Relationship Id="rId14" Type="http://schemas.openxmlformats.org/officeDocument/2006/relationships/hyperlink" Target="https://podminky.urs.cz/item/CS_URS_2025_02/99833201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2/460791214" TargetMode="External"/><Relationship Id="rId2" Type="http://schemas.openxmlformats.org/officeDocument/2006/relationships/hyperlink" Target="https://podminky.urs.cz/item/CS_URS_2025_02/460791213" TargetMode="External"/><Relationship Id="rId1" Type="http://schemas.openxmlformats.org/officeDocument/2006/relationships/hyperlink" Target="https://podminky.urs.cz/item/CS_URS_2025_02/460661112" TargetMode="External"/><Relationship Id="rId6" Type="http://schemas.openxmlformats.org/officeDocument/2006/relationships/drawing" Target="../drawings/drawing5.xml"/><Relationship Id="rId5" Type="http://schemas.openxmlformats.org/officeDocument/2006/relationships/hyperlink" Target="https://podminky.urs.cz/item/CS_URS_2025_02/469981111" TargetMode="External"/><Relationship Id="rId4" Type="http://schemas.openxmlformats.org/officeDocument/2006/relationships/hyperlink" Target="https://podminky.urs.cz/item/CS_URS_2025_02/460901212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opLeftCell="A69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97" t="s">
        <v>14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R5" s="21"/>
      <c r="BE5" s="294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299" t="s">
        <v>17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R6" s="21"/>
      <c r="BE6" s="295"/>
      <c r="BS6" s="18" t="s">
        <v>18</v>
      </c>
    </row>
    <row r="7" spans="1:74" ht="12" customHeight="1">
      <c r="B7" s="21"/>
      <c r="D7" s="28" t="s">
        <v>19</v>
      </c>
      <c r="K7" s="26" t="s">
        <v>20</v>
      </c>
      <c r="AK7" s="28" t="s">
        <v>21</v>
      </c>
      <c r="AN7" s="26" t="s">
        <v>22</v>
      </c>
      <c r="AR7" s="21"/>
      <c r="BE7" s="295"/>
      <c r="BS7" s="18" t="s">
        <v>18</v>
      </c>
    </row>
    <row r="8" spans="1:74" ht="12" customHeight="1">
      <c r="B8" s="21"/>
      <c r="D8" s="28" t="s">
        <v>23</v>
      </c>
      <c r="K8" s="26" t="s">
        <v>24</v>
      </c>
      <c r="AK8" s="28" t="s">
        <v>25</v>
      </c>
      <c r="AN8" s="29" t="s">
        <v>26</v>
      </c>
      <c r="AR8" s="21"/>
      <c r="BE8" s="295"/>
      <c r="BS8" s="18" t="s">
        <v>27</v>
      </c>
    </row>
    <row r="9" spans="1:74" ht="29.25" customHeight="1">
      <c r="B9" s="21"/>
      <c r="AK9" s="25" t="s">
        <v>28</v>
      </c>
      <c r="AN9" s="30" t="s">
        <v>29</v>
      </c>
      <c r="AR9" s="21"/>
      <c r="BE9" s="295"/>
      <c r="BS9" s="18" t="s">
        <v>27</v>
      </c>
    </row>
    <row r="10" spans="1:74" ht="12" customHeight="1">
      <c r="B10" s="21"/>
      <c r="D10" s="28" t="s">
        <v>30</v>
      </c>
      <c r="AK10" s="28" t="s">
        <v>31</v>
      </c>
      <c r="AN10" s="26" t="s">
        <v>32</v>
      </c>
      <c r="AR10" s="21"/>
      <c r="BE10" s="295"/>
      <c r="BS10" s="18" t="s">
        <v>18</v>
      </c>
    </row>
    <row r="11" spans="1:74" ht="18.399999999999999" customHeight="1">
      <c r="B11" s="21"/>
      <c r="E11" s="26" t="s">
        <v>33</v>
      </c>
      <c r="AK11" s="28" t="s">
        <v>34</v>
      </c>
      <c r="AN11" s="26" t="s">
        <v>35</v>
      </c>
      <c r="AR11" s="21"/>
      <c r="BE11" s="295"/>
      <c r="BS11" s="18" t="s">
        <v>18</v>
      </c>
    </row>
    <row r="12" spans="1:74" ht="6.95" customHeight="1">
      <c r="B12" s="21"/>
      <c r="AR12" s="21"/>
      <c r="BE12" s="295"/>
      <c r="BS12" s="18" t="s">
        <v>18</v>
      </c>
    </row>
    <row r="13" spans="1:74" ht="12" customHeight="1">
      <c r="B13" s="21"/>
      <c r="D13" s="28" t="s">
        <v>36</v>
      </c>
      <c r="AK13" s="28" t="s">
        <v>31</v>
      </c>
      <c r="AN13" s="31" t="s">
        <v>37</v>
      </c>
      <c r="AR13" s="21"/>
      <c r="BE13" s="295"/>
      <c r="BS13" s="18" t="s">
        <v>18</v>
      </c>
    </row>
    <row r="14" spans="1:74" ht="12.75">
      <c r="B14" s="21"/>
      <c r="E14" s="300" t="s">
        <v>37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28" t="s">
        <v>34</v>
      </c>
      <c r="AN14" s="31" t="s">
        <v>37</v>
      </c>
      <c r="AR14" s="21"/>
      <c r="BE14" s="295"/>
      <c r="BS14" s="18" t="s">
        <v>18</v>
      </c>
    </row>
    <row r="15" spans="1:74" ht="6.95" customHeight="1">
      <c r="B15" s="21"/>
      <c r="AR15" s="21"/>
      <c r="BE15" s="295"/>
      <c r="BS15" s="18" t="s">
        <v>4</v>
      </c>
    </row>
    <row r="16" spans="1:74" ht="12" customHeight="1">
      <c r="B16" s="21"/>
      <c r="D16" s="28" t="s">
        <v>38</v>
      </c>
      <c r="AK16" s="28" t="s">
        <v>31</v>
      </c>
      <c r="AN16" s="26" t="s">
        <v>35</v>
      </c>
      <c r="AR16" s="21"/>
      <c r="BE16" s="295"/>
      <c r="BS16" s="18" t="s">
        <v>4</v>
      </c>
    </row>
    <row r="17" spans="2:71" ht="18.399999999999999" customHeight="1">
      <c r="B17" s="21"/>
      <c r="E17" s="26" t="s">
        <v>39</v>
      </c>
      <c r="AK17" s="28" t="s">
        <v>34</v>
      </c>
      <c r="AN17" s="26" t="s">
        <v>35</v>
      </c>
      <c r="AR17" s="21"/>
      <c r="BE17" s="295"/>
      <c r="BS17" s="18" t="s">
        <v>4</v>
      </c>
    </row>
    <row r="18" spans="2:71" ht="6.95" customHeight="1">
      <c r="B18" s="21"/>
      <c r="AR18" s="21"/>
      <c r="BE18" s="295"/>
      <c r="BS18" s="18" t="s">
        <v>6</v>
      </c>
    </row>
    <row r="19" spans="2:71" ht="12" customHeight="1">
      <c r="B19" s="21"/>
      <c r="D19" s="28" t="s">
        <v>40</v>
      </c>
      <c r="AK19" s="28" t="s">
        <v>31</v>
      </c>
      <c r="AN19" s="26" t="s">
        <v>35</v>
      </c>
      <c r="AR19" s="21"/>
      <c r="BE19" s="295"/>
      <c r="BS19" s="18" t="s">
        <v>6</v>
      </c>
    </row>
    <row r="20" spans="2:71" ht="18.399999999999999" customHeight="1">
      <c r="B20" s="21"/>
      <c r="E20" s="26" t="s">
        <v>41</v>
      </c>
      <c r="AK20" s="28" t="s">
        <v>34</v>
      </c>
      <c r="AN20" s="26" t="s">
        <v>35</v>
      </c>
      <c r="AR20" s="21"/>
      <c r="BE20" s="295"/>
      <c r="BS20" s="18" t="s">
        <v>4</v>
      </c>
    </row>
    <row r="21" spans="2:71" ht="6.95" customHeight="1">
      <c r="B21" s="21"/>
      <c r="AR21" s="21"/>
      <c r="BE21" s="295"/>
    </row>
    <row r="22" spans="2:71" ht="12" customHeight="1">
      <c r="B22" s="21"/>
      <c r="D22" s="28" t="s">
        <v>42</v>
      </c>
      <c r="AR22" s="21"/>
      <c r="BE22" s="295"/>
    </row>
    <row r="23" spans="2:71" ht="59.25" customHeight="1">
      <c r="B23" s="21"/>
      <c r="E23" s="302" t="s">
        <v>43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R23" s="21"/>
      <c r="BE23" s="295"/>
    </row>
    <row r="24" spans="2:71" ht="6.95" customHeight="1">
      <c r="B24" s="21"/>
      <c r="AR24" s="21"/>
      <c r="BE24" s="295"/>
    </row>
    <row r="25" spans="2:71" ht="6.95" customHeight="1">
      <c r="B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1"/>
      <c r="BE25" s="295"/>
    </row>
    <row r="26" spans="2:71" s="1" customFormat="1" ht="25.9" customHeight="1">
      <c r="B26" s="34"/>
      <c r="D26" s="35" t="s">
        <v>44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03">
        <f>ROUND(AG54,2)</f>
        <v>0</v>
      </c>
      <c r="AL26" s="304"/>
      <c r="AM26" s="304"/>
      <c r="AN26" s="304"/>
      <c r="AO26" s="304"/>
      <c r="AR26" s="34"/>
      <c r="BE26" s="295"/>
    </row>
    <row r="27" spans="2:71" s="1" customFormat="1" ht="6.95" customHeight="1">
      <c r="B27" s="34"/>
      <c r="AR27" s="34"/>
      <c r="BE27" s="295"/>
    </row>
    <row r="28" spans="2:71" s="1" customFormat="1" ht="12.75">
      <c r="B28" s="34"/>
      <c r="L28" s="305" t="s">
        <v>45</v>
      </c>
      <c r="M28" s="305"/>
      <c r="N28" s="305"/>
      <c r="O28" s="305"/>
      <c r="P28" s="305"/>
      <c r="W28" s="305" t="s">
        <v>46</v>
      </c>
      <c r="X28" s="305"/>
      <c r="Y28" s="305"/>
      <c r="Z28" s="305"/>
      <c r="AA28" s="305"/>
      <c r="AB28" s="305"/>
      <c r="AC28" s="305"/>
      <c r="AD28" s="305"/>
      <c r="AE28" s="305"/>
      <c r="AK28" s="305" t="s">
        <v>47</v>
      </c>
      <c r="AL28" s="305"/>
      <c r="AM28" s="305"/>
      <c r="AN28" s="305"/>
      <c r="AO28" s="305"/>
      <c r="AR28" s="34"/>
      <c r="BE28" s="295"/>
    </row>
    <row r="29" spans="2:71" s="2" customFormat="1" ht="14.45" customHeight="1">
      <c r="B29" s="38"/>
      <c r="D29" s="28" t="s">
        <v>48</v>
      </c>
      <c r="F29" s="28" t="s">
        <v>49</v>
      </c>
      <c r="L29" s="308">
        <v>0.21</v>
      </c>
      <c r="M29" s="307"/>
      <c r="N29" s="307"/>
      <c r="O29" s="307"/>
      <c r="P29" s="307"/>
      <c r="W29" s="306">
        <f>ROUND(AZ54, 2)</f>
        <v>0</v>
      </c>
      <c r="X29" s="307"/>
      <c r="Y29" s="307"/>
      <c r="Z29" s="307"/>
      <c r="AA29" s="307"/>
      <c r="AB29" s="307"/>
      <c r="AC29" s="307"/>
      <c r="AD29" s="307"/>
      <c r="AE29" s="307"/>
      <c r="AK29" s="306">
        <f>ROUND(AV54, 2)</f>
        <v>0</v>
      </c>
      <c r="AL29" s="307"/>
      <c r="AM29" s="307"/>
      <c r="AN29" s="307"/>
      <c r="AO29" s="307"/>
      <c r="AR29" s="38"/>
      <c r="BE29" s="296"/>
    </row>
    <row r="30" spans="2:71" s="2" customFormat="1" ht="14.45" customHeight="1">
      <c r="B30" s="38"/>
      <c r="F30" s="28" t="s">
        <v>50</v>
      </c>
      <c r="L30" s="308">
        <v>0.12</v>
      </c>
      <c r="M30" s="307"/>
      <c r="N30" s="307"/>
      <c r="O30" s="307"/>
      <c r="P30" s="307"/>
      <c r="W30" s="306">
        <f>ROUND(BA54, 2)</f>
        <v>0</v>
      </c>
      <c r="X30" s="307"/>
      <c r="Y30" s="307"/>
      <c r="Z30" s="307"/>
      <c r="AA30" s="307"/>
      <c r="AB30" s="307"/>
      <c r="AC30" s="307"/>
      <c r="AD30" s="307"/>
      <c r="AE30" s="307"/>
      <c r="AK30" s="306">
        <f>ROUND(AW54, 2)</f>
        <v>0</v>
      </c>
      <c r="AL30" s="307"/>
      <c r="AM30" s="307"/>
      <c r="AN30" s="307"/>
      <c r="AO30" s="307"/>
      <c r="AR30" s="38"/>
      <c r="BE30" s="296"/>
    </row>
    <row r="31" spans="2:71" s="2" customFormat="1" ht="14.45" hidden="1" customHeight="1">
      <c r="B31" s="38"/>
      <c r="F31" s="28" t="s">
        <v>51</v>
      </c>
      <c r="L31" s="308">
        <v>0.21</v>
      </c>
      <c r="M31" s="307"/>
      <c r="N31" s="307"/>
      <c r="O31" s="307"/>
      <c r="P31" s="307"/>
      <c r="W31" s="306">
        <f>ROUND(BB54, 2)</f>
        <v>0</v>
      </c>
      <c r="X31" s="307"/>
      <c r="Y31" s="307"/>
      <c r="Z31" s="307"/>
      <c r="AA31" s="307"/>
      <c r="AB31" s="307"/>
      <c r="AC31" s="307"/>
      <c r="AD31" s="307"/>
      <c r="AE31" s="307"/>
      <c r="AK31" s="306">
        <v>0</v>
      </c>
      <c r="AL31" s="307"/>
      <c r="AM31" s="307"/>
      <c r="AN31" s="307"/>
      <c r="AO31" s="307"/>
      <c r="AR31" s="38"/>
      <c r="BE31" s="296"/>
    </row>
    <row r="32" spans="2:71" s="2" customFormat="1" ht="14.45" hidden="1" customHeight="1">
      <c r="B32" s="38"/>
      <c r="F32" s="28" t="s">
        <v>52</v>
      </c>
      <c r="L32" s="308">
        <v>0.12</v>
      </c>
      <c r="M32" s="307"/>
      <c r="N32" s="307"/>
      <c r="O32" s="307"/>
      <c r="P32" s="307"/>
      <c r="W32" s="306">
        <f>ROUND(BC54, 2)</f>
        <v>0</v>
      </c>
      <c r="X32" s="307"/>
      <c r="Y32" s="307"/>
      <c r="Z32" s="307"/>
      <c r="AA32" s="307"/>
      <c r="AB32" s="307"/>
      <c r="AC32" s="307"/>
      <c r="AD32" s="307"/>
      <c r="AE32" s="307"/>
      <c r="AK32" s="306">
        <v>0</v>
      </c>
      <c r="AL32" s="307"/>
      <c r="AM32" s="307"/>
      <c r="AN32" s="307"/>
      <c r="AO32" s="307"/>
      <c r="AR32" s="38"/>
      <c r="BE32" s="296"/>
    </row>
    <row r="33" spans="2:44" s="2" customFormat="1" ht="14.45" hidden="1" customHeight="1">
      <c r="B33" s="38"/>
      <c r="F33" s="28" t="s">
        <v>53</v>
      </c>
      <c r="L33" s="308">
        <v>0</v>
      </c>
      <c r="M33" s="307"/>
      <c r="N33" s="307"/>
      <c r="O33" s="307"/>
      <c r="P33" s="307"/>
      <c r="W33" s="306">
        <f>ROUND(BD54, 2)</f>
        <v>0</v>
      </c>
      <c r="X33" s="307"/>
      <c r="Y33" s="307"/>
      <c r="Z33" s="307"/>
      <c r="AA33" s="307"/>
      <c r="AB33" s="307"/>
      <c r="AC33" s="307"/>
      <c r="AD33" s="307"/>
      <c r="AE33" s="307"/>
      <c r="AK33" s="306">
        <v>0</v>
      </c>
      <c r="AL33" s="307"/>
      <c r="AM33" s="307"/>
      <c r="AN33" s="307"/>
      <c r="AO33" s="307"/>
      <c r="AR33" s="38"/>
    </row>
    <row r="34" spans="2:44" s="1" customFormat="1" ht="6.95" customHeight="1">
      <c r="B34" s="34"/>
      <c r="AR34" s="34"/>
    </row>
    <row r="35" spans="2:44" s="1" customFormat="1" ht="25.9" customHeight="1">
      <c r="B35" s="34"/>
      <c r="C35" s="39"/>
      <c r="D35" s="40" t="s">
        <v>54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55</v>
      </c>
      <c r="U35" s="41"/>
      <c r="V35" s="41"/>
      <c r="W35" s="41"/>
      <c r="X35" s="312" t="s">
        <v>56</v>
      </c>
      <c r="Y35" s="310"/>
      <c r="Z35" s="310"/>
      <c r="AA35" s="310"/>
      <c r="AB35" s="310"/>
      <c r="AC35" s="41"/>
      <c r="AD35" s="41"/>
      <c r="AE35" s="41"/>
      <c r="AF35" s="41"/>
      <c r="AG35" s="41"/>
      <c r="AH35" s="41"/>
      <c r="AI35" s="41"/>
      <c r="AJ35" s="41"/>
      <c r="AK35" s="309">
        <f>SUM(AK26:AK33)</f>
        <v>0</v>
      </c>
      <c r="AL35" s="310"/>
      <c r="AM35" s="310"/>
      <c r="AN35" s="310"/>
      <c r="AO35" s="311"/>
      <c r="AP35" s="39"/>
      <c r="AQ35" s="39"/>
      <c r="AR35" s="34"/>
    </row>
    <row r="36" spans="2:44" s="1" customFormat="1" ht="6.95" customHeight="1">
      <c r="B36" s="34"/>
      <c r="AR36" s="34"/>
    </row>
    <row r="37" spans="2:44" s="1" customFormat="1" ht="6.95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</row>
    <row r="41" spans="2:44" s="1" customFormat="1" ht="6.95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</row>
    <row r="42" spans="2:44" s="1" customFormat="1" ht="24.95" customHeight="1">
      <c r="B42" s="34"/>
      <c r="C42" s="22" t="s">
        <v>57</v>
      </c>
      <c r="AR42" s="34"/>
    </row>
    <row r="43" spans="2:44" s="1" customFormat="1" ht="6.95" customHeight="1">
      <c r="B43" s="34"/>
      <c r="AR43" s="34"/>
    </row>
    <row r="44" spans="2:44" s="3" customFormat="1" ht="12" customHeight="1">
      <c r="B44" s="47"/>
      <c r="C44" s="28" t="s">
        <v>13</v>
      </c>
      <c r="L44" s="3" t="str">
        <f>K5</f>
        <v>112/2023</v>
      </c>
      <c r="AR44" s="47"/>
    </row>
    <row r="45" spans="2:44" s="4" customFormat="1" ht="36.950000000000003" customHeight="1">
      <c r="B45" s="48"/>
      <c r="C45" s="49" t="s">
        <v>16</v>
      </c>
      <c r="L45" s="276" t="str">
        <f>K6</f>
        <v>DVT Skalský potok, ř. km 1,9 - 2,6 Skály, rekonstrukce hradítek</v>
      </c>
      <c r="M45" s="277"/>
      <c r="N45" s="277"/>
      <c r="O45" s="277"/>
      <c r="P45" s="277"/>
      <c r="Q45" s="277"/>
      <c r="R45" s="277"/>
      <c r="S45" s="277"/>
      <c r="T45" s="277"/>
      <c r="U45" s="277"/>
      <c r="V45" s="277"/>
      <c r="W45" s="277"/>
      <c r="X45" s="277"/>
      <c r="Y45" s="277"/>
      <c r="Z45" s="277"/>
      <c r="AA45" s="277"/>
      <c r="AB45" s="277"/>
      <c r="AC45" s="277"/>
      <c r="AD45" s="277"/>
      <c r="AE45" s="277"/>
      <c r="AF45" s="277"/>
      <c r="AG45" s="277"/>
      <c r="AH45" s="277"/>
      <c r="AI45" s="277"/>
      <c r="AJ45" s="277"/>
      <c r="AK45" s="277"/>
      <c r="AL45" s="277"/>
      <c r="AM45" s="277"/>
      <c r="AN45" s="277"/>
      <c r="AO45" s="277"/>
      <c r="AR45" s="48"/>
    </row>
    <row r="46" spans="2:44" s="1" customFormat="1" ht="6.95" customHeight="1">
      <c r="B46" s="34"/>
      <c r="AR46" s="34"/>
    </row>
    <row r="47" spans="2:44" s="1" customFormat="1" ht="12" customHeight="1">
      <c r="B47" s="34"/>
      <c r="C47" s="28" t="s">
        <v>23</v>
      </c>
      <c r="L47" s="50" t="str">
        <f>IF(K8="","",K8)</f>
        <v>Skalský potok, obec Skály</v>
      </c>
      <c r="AI47" s="28" t="s">
        <v>25</v>
      </c>
      <c r="AM47" s="278" t="str">
        <f>IF(AN8= "","",AN8)</f>
        <v>5. 12. 2025</v>
      </c>
      <c r="AN47" s="278"/>
      <c r="AR47" s="34"/>
    </row>
    <row r="48" spans="2:44" s="1" customFormat="1" ht="6.95" customHeight="1">
      <c r="B48" s="34"/>
      <c r="AR48" s="34"/>
    </row>
    <row r="49" spans="1:91" s="1" customFormat="1" ht="25.7" customHeight="1">
      <c r="B49" s="34"/>
      <c r="C49" s="28" t="s">
        <v>30</v>
      </c>
      <c r="L49" s="3" t="str">
        <f>IF(E11= "","",E11)</f>
        <v>Povodí Vltavy, státní podnik, Holečkova 3178/8, Pr</v>
      </c>
      <c r="AI49" s="28" t="s">
        <v>38</v>
      </c>
      <c r="AM49" s="279" t="str">
        <f>IF(E17="","",E17)</f>
        <v>Petr Děták, Zahorčice 54, Boršov nad Vltavou</v>
      </c>
      <c r="AN49" s="280"/>
      <c r="AO49" s="280"/>
      <c r="AP49" s="280"/>
      <c r="AR49" s="34"/>
      <c r="AS49" s="281" t="s">
        <v>58</v>
      </c>
      <c r="AT49" s="282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1" s="1" customFormat="1" ht="15.2" customHeight="1">
      <c r="B50" s="34"/>
      <c r="C50" s="28" t="s">
        <v>36</v>
      </c>
      <c r="L50" s="3" t="str">
        <f>IF(E14= "Vyplň údaj","",E14)</f>
        <v/>
      </c>
      <c r="AI50" s="28" t="s">
        <v>40</v>
      </c>
      <c r="AM50" s="279" t="str">
        <f>IF(E20="","",E20)</f>
        <v xml:space="preserve"> </v>
      </c>
      <c r="AN50" s="280"/>
      <c r="AO50" s="280"/>
      <c r="AP50" s="280"/>
      <c r="AR50" s="34"/>
      <c r="AS50" s="283"/>
      <c r="AT50" s="284"/>
      <c r="BD50" s="55"/>
    </row>
    <row r="51" spans="1:91" s="1" customFormat="1" ht="10.9" customHeight="1">
      <c r="B51" s="34"/>
      <c r="AR51" s="34"/>
      <c r="AS51" s="283"/>
      <c r="AT51" s="284"/>
      <c r="BD51" s="55"/>
    </row>
    <row r="52" spans="1:91" s="1" customFormat="1" ht="29.25" customHeight="1">
      <c r="B52" s="34"/>
      <c r="C52" s="285" t="s">
        <v>59</v>
      </c>
      <c r="D52" s="286"/>
      <c r="E52" s="286"/>
      <c r="F52" s="286"/>
      <c r="G52" s="286"/>
      <c r="H52" s="56"/>
      <c r="I52" s="288" t="s">
        <v>60</v>
      </c>
      <c r="J52" s="286"/>
      <c r="K52" s="286"/>
      <c r="L52" s="286"/>
      <c r="M52" s="286"/>
      <c r="N52" s="286"/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7" t="s">
        <v>61</v>
      </c>
      <c r="AH52" s="286"/>
      <c r="AI52" s="286"/>
      <c r="AJ52" s="286"/>
      <c r="AK52" s="286"/>
      <c r="AL52" s="286"/>
      <c r="AM52" s="286"/>
      <c r="AN52" s="288" t="s">
        <v>62</v>
      </c>
      <c r="AO52" s="286"/>
      <c r="AP52" s="286"/>
      <c r="AQ52" s="57" t="s">
        <v>63</v>
      </c>
      <c r="AR52" s="34"/>
      <c r="AS52" s="58" t="s">
        <v>64</v>
      </c>
      <c r="AT52" s="59" t="s">
        <v>65</v>
      </c>
      <c r="AU52" s="59" t="s">
        <v>66</v>
      </c>
      <c r="AV52" s="59" t="s">
        <v>67</v>
      </c>
      <c r="AW52" s="59" t="s">
        <v>68</v>
      </c>
      <c r="AX52" s="59" t="s">
        <v>69</v>
      </c>
      <c r="AY52" s="59" t="s">
        <v>70</v>
      </c>
      <c r="AZ52" s="59" t="s">
        <v>71</v>
      </c>
      <c r="BA52" s="59" t="s">
        <v>72</v>
      </c>
      <c r="BB52" s="59" t="s">
        <v>73</v>
      </c>
      <c r="BC52" s="59" t="s">
        <v>74</v>
      </c>
      <c r="BD52" s="60" t="s">
        <v>75</v>
      </c>
    </row>
    <row r="53" spans="1:91" s="1" customFormat="1" ht="10.9" customHeight="1">
      <c r="B53" s="34"/>
      <c r="AR53" s="34"/>
      <c r="AS53" s="61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3"/>
    </row>
    <row r="54" spans="1:91" s="5" customFormat="1" ht="32.450000000000003" customHeight="1">
      <c r="B54" s="62"/>
      <c r="C54" s="63" t="s">
        <v>76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292">
        <f>ROUND(SUM(AG55:AG59),2)</f>
        <v>0</v>
      </c>
      <c r="AH54" s="292"/>
      <c r="AI54" s="292"/>
      <c r="AJ54" s="292"/>
      <c r="AK54" s="292"/>
      <c r="AL54" s="292"/>
      <c r="AM54" s="292"/>
      <c r="AN54" s="293">
        <f t="shared" ref="AN54:AN59" si="0">SUM(AG54,AT54)</f>
        <v>0</v>
      </c>
      <c r="AO54" s="293"/>
      <c r="AP54" s="293"/>
      <c r="AQ54" s="66" t="s">
        <v>35</v>
      </c>
      <c r="AR54" s="62"/>
      <c r="AS54" s="67">
        <f>ROUND(SUM(AS55:AS59),2)</f>
        <v>0</v>
      </c>
      <c r="AT54" s="68">
        <f t="shared" ref="AT54:AT59" si="1">ROUND(SUM(AV54:AW54),2)</f>
        <v>0</v>
      </c>
      <c r="AU54" s="69">
        <f>ROUND(SUM(AU55:AU59),5)</f>
        <v>0</v>
      </c>
      <c r="AV54" s="68">
        <f>ROUND(AZ54*L29,2)</f>
        <v>0</v>
      </c>
      <c r="AW54" s="68">
        <f>ROUND(BA54*L30,2)</f>
        <v>0</v>
      </c>
      <c r="AX54" s="68">
        <f>ROUND(BB54*L29,2)</f>
        <v>0</v>
      </c>
      <c r="AY54" s="68">
        <f>ROUND(BC54*L30,2)</f>
        <v>0</v>
      </c>
      <c r="AZ54" s="68">
        <f>ROUND(SUM(AZ55:AZ59),2)</f>
        <v>0</v>
      </c>
      <c r="BA54" s="68">
        <f>ROUND(SUM(BA55:BA59),2)</f>
        <v>0</v>
      </c>
      <c r="BB54" s="68">
        <f>ROUND(SUM(BB55:BB59),2)</f>
        <v>0</v>
      </c>
      <c r="BC54" s="68">
        <f>ROUND(SUM(BC55:BC59),2)</f>
        <v>0</v>
      </c>
      <c r="BD54" s="70">
        <f>ROUND(SUM(BD55:BD59),2)</f>
        <v>0</v>
      </c>
      <c r="BS54" s="71" t="s">
        <v>77</v>
      </c>
      <c r="BT54" s="71" t="s">
        <v>78</v>
      </c>
      <c r="BU54" s="72" t="s">
        <v>79</v>
      </c>
      <c r="BV54" s="71" t="s">
        <v>80</v>
      </c>
      <c r="BW54" s="71" t="s">
        <v>5</v>
      </c>
      <c r="BX54" s="71" t="s">
        <v>81</v>
      </c>
      <c r="CL54" s="71" t="s">
        <v>20</v>
      </c>
    </row>
    <row r="55" spans="1:91" s="6" customFormat="1" ht="16.5" customHeight="1">
      <c r="A55" s="73" t="s">
        <v>82</v>
      </c>
      <c r="B55" s="74"/>
      <c r="C55" s="75"/>
      <c r="D55" s="289" t="s">
        <v>83</v>
      </c>
      <c r="E55" s="289"/>
      <c r="F55" s="289"/>
      <c r="G55" s="289"/>
      <c r="H55" s="289"/>
      <c r="I55" s="76"/>
      <c r="J55" s="289" t="s">
        <v>84</v>
      </c>
      <c r="K55" s="289"/>
      <c r="L55" s="289"/>
      <c r="M55" s="289"/>
      <c r="N55" s="289"/>
      <c r="O55" s="289"/>
      <c r="P55" s="289"/>
      <c r="Q55" s="289"/>
      <c r="R55" s="289"/>
      <c r="S55" s="289"/>
      <c r="T55" s="289"/>
      <c r="U55" s="289"/>
      <c r="V55" s="289"/>
      <c r="W55" s="289"/>
      <c r="X55" s="289"/>
      <c r="Y55" s="289"/>
      <c r="Z55" s="289"/>
      <c r="AA55" s="289"/>
      <c r="AB55" s="289"/>
      <c r="AC55" s="289"/>
      <c r="AD55" s="289"/>
      <c r="AE55" s="289"/>
      <c r="AF55" s="289"/>
      <c r="AG55" s="290">
        <f>'SO 01 - Hradítka - staveb...'!J30</f>
        <v>0</v>
      </c>
      <c r="AH55" s="291"/>
      <c r="AI55" s="291"/>
      <c r="AJ55" s="291"/>
      <c r="AK55" s="291"/>
      <c r="AL55" s="291"/>
      <c r="AM55" s="291"/>
      <c r="AN55" s="290">
        <f t="shared" si="0"/>
        <v>0</v>
      </c>
      <c r="AO55" s="291"/>
      <c r="AP55" s="291"/>
      <c r="AQ55" s="77" t="s">
        <v>85</v>
      </c>
      <c r="AR55" s="74"/>
      <c r="AS55" s="78">
        <v>0</v>
      </c>
      <c r="AT55" s="79">
        <f t="shared" si="1"/>
        <v>0</v>
      </c>
      <c r="AU55" s="80">
        <f>'SO 01 - Hradítka - staveb...'!P88</f>
        <v>0</v>
      </c>
      <c r="AV55" s="79">
        <f>'SO 01 - Hradítka - staveb...'!J33</f>
        <v>0</v>
      </c>
      <c r="AW55" s="79">
        <f>'SO 01 - Hradítka - staveb...'!J34</f>
        <v>0</v>
      </c>
      <c r="AX55" s="79">
        <f>'SO 01 - Hradítka - staveb...'!J35</f>
        <v>0</v>
      </c>
      <c r="AY55" s="79">
        <f>'SO 01 - Hradítka - staveb...'!J36</f>
        <v>0</v>
      </c>
      <c r="AZ55" s="79">
        <f>'SO 01 - Hradítka - staveb...'!F33</f>
        <v>0</v>
      </c>
      <c r="BA55" s="79">
        <f>'SO 01 - Hradítka - staveb...'!F34</f>
        <v>0</v>
      </c>
      <c r="BB55" s="79">
        <f>'SO 01 - Hradítka - staveb...'!F35</f>
        <v>0</v>
      </c>
      <c r="BC55" s="79">
        <f>'SO 01 - Hradítka - staveb...'!F36</f>
        <v>0</v>
      </c>
      <c r="BD55" s="81">
        <f>'SO 01 - Hradítka - staveb...'!F37</f>
        <v>0</v>
      </c>
      <c r="BT55" s="82" t="s">
        <v>27</v>
      </c>
      <c r="BV55" s="82" t="s">
        <v>80</v>
      </c>
      <c r="BW55" s="82" t="s">
        <v>86</v>
      </c>
      <c r="BX55" s="82" t="s">
        <v>5</v>
      </c>
      <c r="CL55" s="82" t="s">
        <v>20</v>
      </c>
      <c r="CM55" s="82" t="s">
        <v>87</v>
      </c>
    </row>
    <row r="56" spans="1:91" s="6" customFormat="1" ht="16.5" customHeight="1">
      <c r="A56" s="73" t="s">
        <v>82</v>
      </c>
      <c r="B56" s="74"/>
      <c r="C56" s="75"/>
      <c r="D56" s="289" t="s">
        <v>88</v>
      </c>
      <c r="E56" s="289"/>
      <c r="F56" s="289"/>
      <c r="G56" s="289"/>
      <c r="H56" s="289"/>
      <c r="I56" s="76"/>
      <c r="J56" s="289" t="s">
        <v>89</v>
      </c>
      <c r="K56" s="289"/>
      <c r="L56" s="289"/>
      <c r="M56" s="289"/>
      <c r="N56" s="289"/>
      <c r="O56" s="289"/>
      <c r="P56" s="289"/>
      <c r="Q56" s="289"/>
      <c r="R56" s="289"/>
      <c r="S56" s="289"/>
      <c r="T56" s="289"/>
      <c r="U56" s="289"/>
      <c r="V56" s="289"/>
      <c r="W56" s="289"/>
      <c r="X56" s="289"/>
      <c r="Y56" s="289"/>
      <c r="Z56" s="289"/>
      <c r="AA56" s="289"/>
      <c r="AB56" s="289"/>
      <c r="AC56" s="289"/>
      <c r="AD56" s="289"/>
      <c r="AE56" s="289"/>
      <c r="AF56" s="289"/>
      <c r="AG56" s="290">
        <f>'SO 03 - Konstrukce POV'!J30</f>
        <v>0</v>
      </c>
      <c r="AH56" s="291"/>
      <c r="AI56" s="291"/>
      <c r="AJ56" s="291"/>
      <c r="AK56" s="291"/>
      <c r="AL56" s="291"/>
      <c r="AM56" s="291"/>
      <c r="AN56" s="290">
        <f t="shared" si="0"/>
        <v>0</v>
      </c>
      <c r="AO56" s="291"/>
      <c r="AP56" s="291"/>
      <c r="AQ56" s="77" t="s">
        <v>85</v>
      </c>
      <c r="AR56" s="74"/>
      <c r="AS56" s="78">
        <v>0</v>
      </c>
      <c r="AT56" s="79">
        <f t="shared" si="1"/>
        <v>0</v>
      </c>
      <c r="AU56" s="80">
        <f>'SO 03 - Konstrukce POV'!P83</f>
        <v>0</v>
      </c>
      <c r="AV56" s="79">
        <f>'SO 03 - Konstrukce POV'!J33</f>
        <v>0</v>
      </c>
      <c r="AW56" s="79">
        <f>'SO 03 - Konstrukce POV'!J34</f>
        <v>0</v>
      </c>
      <c r="AX56" s="79">
        <f>'SO 03 - Konstrukce POV'!J35</f>
        <v>0</v>
      </c>
      <c r="AY56" s="79">
        <f>'SO 03 - Konstrukce POV'!J36</f>
        <v>0</v>
      </c>
      <c r="AZ56" s="79">
        <f>'SO 03 - Konstrukce POV'!F33</f>
        <v>0</v>
      </c>
      <c r="BA56" s="79">
        <f>'SO 03 - Konstrukce POV'!F34</f>
        <v>0</v>
      </c>
      <c r="BB56" s="79">
        <f>'SO 03 - Konstrukce POV'!F35</f>
        <v>0</v>
      </c>
      <c r="BC56" s="79">
        <f>'SO 03 - Konstrukce POV'!F36</f>
        <v>0</v>
      </c>
      <c r="BD56" s="81">
        <f>'SO 03 - Konstrukce POV'!F37</f>
        <v>0</v>
      </c>
      <c r="BT56" s="82" t="s">
        <v>27</v>
      </c>
      <c r="BV56" s="82" t="s">
        <v>80</v>
      </c>
      <c r="BW56" s="82" t="s">
        <v>90</v>
      </c>
      <c r="BX56" s="82" t="s">
        <v>5</v>
      </c>
      <c r="CL56" s="82" t="s">
        <v>20</v>
      </c>
      <c r="CM56" s="82" t="s">
        <v>87</v>
      </c>
    </row>
    <row r="57" spans="1:91" s="6" customFormat="1" ht="16.5" customHeight="1">
      <c r="A57" s="73" t="s">
        <v>82</v>
      </c>
      <c r="B57" s="74"/>
      <c r="C57" s="75"/>
      <c r="D57" s="289" t="s">
        <v>91</v>
      </c>
      <c r="E57" s="289"/>
      <c r="F57" s="289"/>
      <c r="G57" s="289"/>
      <c r="H57" s="289"/>
      <c r="I57" s="76"/>
      <c r="J57" s="289" t="s">
        <v>92</v>
      </c>
      <c r="K57" s="289"/>
      <c r="L57" s="289"/>
      <c r="M57" s="289"/>
      <c r="N57" s="289"/>
      <c r="O57" s="289"/>
      <c r="P57" s="289"/>
      <c r="Q57" s="289"/>
      <c r="R57" s="289"/>
      <c r="S57" s="289"/>
      <c r="T57" s="289"/>
      <c r="U57" s="289"/>
      <c r="V57" s="289"/>
      <c r="W57" s="289"/>
      <c r="X57" s="289"/>
      <c r="Y57" s="289"/>
      <c r="Z57" s="289"/>
      <c r="AA57" s="289"/>
      <c r="AB57" s="289"/>
      <c r="AC57" s="289"/>
      <c r="AD57" s="289"/>
      <c r="AE57" s="289"/>
      <c r="AF57" s="289"/>
      <c r="AG57" s="290">
        <f>'PS 01 - Hradítka, lávky -...'!J30</f>
        <v>0</v>
      </c>
      <c r="AH57" s="291"/>
      <c r="AI57" s="291"/>
      <c r="AJ57" s="291"/>
      <c r="AK57" s="291"/>
      <c r="AL57" s="291"/>
      <c r="AM57" s="291"/>
      <c r="AN57" s="290">
        <f t="shared" si="0"/>
        <v>0</v>
      </c>
      <c r="AO57" s="291"/>
      <c r="AP57" s="291"/>
      <c r="AQ57" s="77" t="s">
        <v>93</v>
      </c>
      <c r="AR57" s="74"/>
      <c r="AS57" s="78">
        <v>0</v>
      </c>
      <c r="AT57" s="79">
        <f t="shared" si="1"/>
        <v>0</v>
      </c>
      <c r="AU57" s="80">
        <f>'PS 01 - Hradítka, lávky -...'!P80</f>
        <v>0</v>
      </c>
      <c r="AV57" s="79">
        <f>'PS 01 - Hradítka, lávky -...'!J33</f>
        <v>0</v>
      </c>
      <c r="AW57" s="79">
        <f>'PS 01 - Hradítka, lávky -...'!J34</f>
        <v>0</v>
      </c>
      <c r="AX57" s="79">
        <f>'PS 01 - Hradítka, lávky -...'!J35</f>
        <v>0</v>
      </c>
      <c r="AY57" s="79">
        <f>'PS 01 - Hradítka, lávky -...'!J36</f>
        <v>0</v>
      </c>
      <c r="AZ57" s="79">
        <f>'PS 01 - Hradítka, lávky -...'!F33</f>
        <v>0</v>
      </c>
      <c r="BA57" s="79">
        <f>'PS 01 - Hradítka, lávky -...'!F34</f>
        <v>0</v>
      </c>
      <c r="BB57" s="79">
        <f>'PS 01 - Hradítka, lávky -...'!F35</f>
        <v>0</v>
      </c>
      <c r="BC57" s="79">
        <f>'PS 01 - Hradítka, lávky -...'!F36</f>
        <v>0</v>
      </c>
      <c r="BD57" s="81">
        <f>'PS 01 - Hradítka, lávky -...'!F37</f>
        <v>0</v>
      </c>
      <c r="BT57" s="82" t="s">
        <v>27</v>
      </c>
      <c r="BV57" s="82" t="s">
        <v>80</v>
      </c>
      <c r="BW57" s="82" t="s">
        <v>94</v>
      </c>
      <c r="BX57" s="82" t="s">
        <v>5</v>
      </c>
      <c r="CL57" s="82" t="s">
        <v>35</v>
      </c>
      <c r="CM57" s="82" t="s">
        <v>87</v>
      </c>
    </row>
    <row r="58" spans="1:91" s="6" customFormat="1" ht="16.5" customHeight="1">
      <c r="A58" s="73" t="s">
        <v>82</v>
      </c>
      <c r="B58" s="74"/>
      <c r="C58" s="75"/>
      <c r="D58" s="289" t="s">
        <v>95</v>
      </c>
      <c r="E58" s="289"/>
      <c r="F58" s="289"/>
      <c r="G58" s="289"/>
      <c r="H58" s="289"/>
      <c r="I58" s="76"/>
      <c r="J58" s="289" t="s">
        <v>96</v>
      </c>
      <c r="K58" s="289"/>
      <c r="L58" s="289"/>
      <c r="M58" s="289"/>
      <c r="N58" s="289"/>
      <c r="O58" s="289"/>
      <c r="P58" s="289"/>
      <c r="Q58" s="289"/>
      <c r="R58" s="289"/>
      <c r="S58" s="289"/>
      <c r="T58" s="289"/>
      <c r="U58" s="289"/>
      <c r="V58" s="289"/>
      <c r="W58" s="289"/>
      <c r="X58" s="289"/>
      <c r="Y58" s="289"/>
      <c r="Z58" s="289"/>
      <c r="AA58" s="289"/>
      <c r="AB58" s="289"/>
      <c r="AC58" s="289"/>
      <c r="AD58" s="289"/>
      <c r="AE58" s="289"/>
      <c r="AF58" s="289"/>
      <c r="AG58" s="290">
        <f>'PS 02 - ASŘ'!J30</f>
        <v>0</v>
      </c>
      <c r="AH58" s="291"/>
      <c r="AI58" s="291"/>
      <c r="AJ58" s="291"/>
      <c r="AK58" s="291"/>
      <c r="AL58" s="291"/>
      <c r="AM58" s="291"/>
      <c r="AN58" s="290">
        <f t="shared" si="0"/>
        <v>0</v>
      </c>
      <c r="AO58" s="291"/>
      <c r="AP58" s="291"/>
      <c r="AQ58" s="77" t="s">
        <v>93</v>
      </c>
      <c r="AR58" s="74"/>
      <c r="AS58" s="78">
        <v>0</v>
      </c>
      <c r="AT58" s="79">
        <f t="shared" si="1"/>
        <v>0</v>
      </c>
      <c r="AU58" s="80">
        <f>'PS 02 - ASŘ'!P82</f>
        <v>0</v>
      </c>
      <c r="AV58" s="79">
        <f>'PS 02 - ASŘ'!J33</f>
        <v>0</v>
      </c>
      <c r="AW58" s="79">
        <f>'PS 02 - ASŘ'!J34</f>
        <v>0</v>
      </c>
      <c r="AX58" s="79">
        <f>'PS 02 - ASŘ'!J35</f>
        <v>0</v>
      </c>
      <c r="AY58" s="79">
        <f>'PS 02 - ASŘ'!J36</f>
        <v>0</v>
      </c>
      <c r="AZ58" s="79">
        <f>'PS 02 - ASŘ'!F33</f>
        <v>0</v>
      </c>
      <c r="BA58" s="79">
        <f>'PS 02 - ASŘ'!F34</f>
        <v>0</v>
      </c>
      <c r="BB58" s="79">
        <f>'PS 02 - ASŘ'!F35</f>
        <v>0</v>
      </c>
      <c r="BC58" s="79">
        <f>'PS 02 - ASŘ'!F36</f>
        <v>0</v>
      </c>
      <c r="BD58" s="81">
        <f>'PS 02 - ASŘ'!F37</f>
        <v>0</v>
      </c>
      <c r="BT58" s="82" t="s">
        <v>27</v>
      </c>
      <c r="BV58" s="82" t="s">
        <v>80</v>
      </c>
      <c r="BW58" s="82" t="s">
        <v>97</v>
      </c>
      <c r="BX58" s="82" t="s">
        <v>5</v>
      </c>
      <c r="CL58" s="82" t="s">
        <v>35</v>
      </c>
      <c r="CM58" s="82" t="s">
        <v>87</v>
      </c>
    </row>
    <row r="59" spans="1:91" s="6" customFormat="1" ht="16.5" customHeight="1">
      <c r="A59" s="73" t="s">
        <v>82</v>
      </c>
      <c r="B59" s="74"/>
      <c r="C59" s="75"/>
      <c r="D59" s="289" t="s">
        <v>98</v>
      </c>
      <c r="E59" s="289"/>
      <c r="F59" s="289"/>
      <c r="G59" s="289"/>
      <c r="H59" s="289"/>
      <c r="I59" s="76"/>
      <c r="J59" s="289" t="s">
        <v>99</v>
      </c>
      <c r="K59" s="289"/>
      <c r="L59" s="289"/>
      <c r="M59" s="289"/>
      <c r="N59" s="289"/>
      <c r="O59" s="289"/>
      <c r="P59" s="289"/>
      <c r="Q59" s="289"/>
      <c r="R59" s="289"/>
      <c r="S59" s="289"/>
      <c r="T59" s="289"/>
      <c r="U59" s="289"/>
      <c r="V59" s="289"/>
      <c r="W59" s="289"/>
      <c r="X59" s="289"/>
      <c r="Y59" s="289"/>
      <c r="Z59" s="289"/>
      <c r="AA59" s="289"/>
      <c r="AB59" s="289"/>
      <c r="AC59" s="289"/>
      <c r="AD59" s="289"/>
      <c r="AE59" s="289"/>
      <c r="AF59" s="289"/>
      <c r="AG59" s="290">
        <f>'VON - Vedlejší a ostatní ...'!J30</f>
        <v>0</v>
      </c>
      <c r="AH59" s="291"/>
      <c r="AI59" s="291"/>
      <c r="AJ59" s="291"/>
      <c r="AK59" s="291"/>
      <c r="AL59" s="291"/>
      <c r="AM59" s="291"/>
      <c r="AN59" s="290">
        <f t="shared" si="0"/>
        <v>0</v>
      </c>
      <c r="AO59" s="291"/>
      <c r="AP59" s="291"/>
      <c r="AQ59" s="77" t="s">
        <v>98</v>
      </c>
      <c r="AR59" s="74"/>
      <c r="AS59" s="83">
        <v>0</v>
      </c>
      <c r="AT59" s="84">
        <f t="shared" si="1"/>
        <v>0</v>
      </c>
      <c r="AU59" s="85">
        <f>'VON - Vedlejší a ostatní ...'!P80</f>
        <v>0</v>
      </c>
      <c r="AV59" s="84">
        <f>'VON - Vedlejší a ostatní ...'!J33</f>
        <v>0</v>
      </c>
      <c r="AW59" s="84">
        <f>'VON - Vedlejší a ostatní ...'!J34</f>
        <v>0</v>
      </c>
      <c r="AX59" s="84">
        <f>'VON - Vedlejší a ostatní ...'!J35</f>
        <v>0</v>
      </c>
      <c r="AY59" s="84">
        <f>'VON - Vedlejší a ostatní ...'!J36</f>
        <v>0</v>
      </c>
      <c r="AZ59" s="84">
        <f>'VON - Vedlejší a ostatní ...'!F33</f>
        <v>0</v>
      </c>
      <c r="BA59" s="84">
        <f>'VON - Vedlejší a ostatní ...'!F34</f>
        <v>0</v>
      </c>
      <c r="BB59" s="84">
        <f>'VON - Vedlejší a ostatní ...'!F35</f>
        <v>0</v>
      </c>
      <c r="BC59" s="84">
        <f>'VON - Vedlejší a ostatní ...'!F36</f>
        <v>0</v>
      </c>
      <c r="BD59" s="86">
        <f>'VON - Vedlejší a ostatní ...'!F37</f>
        <v>0</v>
      </c>
      <c r="BT59" s="82" t="s">
        <v>27</v>
      </c>
      <c r="BV59" s="82" t="s">
        <v>80</v>
      </c>
      <c r="BW59" s="82" t="s">
        <v>100</v>
      </c>
      <c r="BX59" s="82" t="s">
        <v>5</v>
      </c>
      <c r="CL59" s="82" t="s">
        <v>35</v>
      </c>
      <c r="CM59" s="82" t="s">
        <v>87</v>
      </c>
    </row>
    <row r="60" spans="1:91" s="1" customFormat="1" ht="30" customHeight="1">
      <c r="B60" s="34"/>
      <c r="AR60" s="34"/>
    </row>
    <row r="61" spans="1:91" s="1" customFormat="1" ht="6.95" customHeight="1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34"/>
    </row>
  </sheetData>
  <sheetProtection algorithmName="SHA-512" hashValue="JgI4dkfMtpW23W/Le3c48WzaeSjyUV96C/S7vHT2s/pxLa9u5wSr1CRJBagHJmI7wtHZp7BUOCy4qhIQF2Oc7g==" saltValue="2MtNe4lNIbNZSxi43rNFtqEcBlixKlrHzEgYKwJzz9+jQ+KFvAdO9DLup8uCc81nW1fW8qt5mmkwZE4Cm4Pvs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1 - Hradítka - staveb...'!C2" display="/" xr:uid="{00000000-0004-0000-0000-000000000000}"/>
    <hyperlink ref="A56" location="'SO 03 - Konstrukce POV'!C2" display="/" xr:uid="{00000000-0004-0000-0000-000001000000}"/>
    <hyperlink ref="A57" location="'PS 01 - Hradítka, lávky -...'!C2" display="/" xr:uid="{00000000-0004-0000-0000-000002000000}"/>
    <hyperlink ref="A58" location="'PS 02 - ASŘ'!C2" display="/" xr:uid="{00000000-0004-0000-0000-000003000000}"/>
    <hyperlink ref="A59" location="'VON - Vedlejší a ostatní 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4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86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101</v>
      </c>
      <c r="L4" s="21"/>
      <c r="M4" s="87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3" t="str">
        <f>'Rekapitulace stavby'!K6</f>
        <v>DVT Skalský potok, ř. km 1,9 - 2,6 Skály, rekonstrukce hradítek</v>
      </c>
      <c r="F7" s="314"/>
      <c r="G7" s="314"/>
      <c r="H7" s="314"/>
      <c r="L7" s="21"/>
    </row>
    <row r="8" spans="2:46" s="1" customFormat="1" ht="12" customHeight="1">
      <c r="B8" s="34"/>
      <c r="D8" s="28" t="s">
        <v>102</v>
      </c>
      <c r="L8" s="34"/>
    </row>
    <row r="9" spans="2:46" s="1" customFormat="1" ht="16.5" customHeight="1">
      <c r="B9" s="34"/>
      <c r="E9" s="276" t="s">
        <v>103</v>
      </c>
      <c r="F9" s="315"/>
      <c r="G9" s="315"/>
      <c r="H9" s="315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19</v>
      </c>
      <c r="F11" s="26" t="s">
        <v>20</v>
      </c>
      <c r="I11" s="28" t="s">
        <v>21</v>
      </c>
      <c r="J11" s="26" t="s">
        <v>22</v>
      </c>
      <c r="L11" s="34"/>
    </row>
    <row r="12" spans="2:46" s="1" customFormat="1" ht="12" customHeight="1">
      <c r="B12" s="34"/>
      <c r="D12" s="28" t="s">
        <v>23</v>
      </c>
      <c r="F12" s="26" t="s">
        <v>24</v>
      </c>
      <c r="I12" s="28" t="s">
        <v>25</v>
      </c>
      <c r="J12" s="51" t="str">
        <f>'Rekapitulace stavby'!AN8</f>
        <v>5. 12. 2025</v>
      </c>
      <c r="L12" s="34"/>
    </row>
    <row r="13" spans="2:46" s="1" customFormat="1" ht="21.75" customHeight="1">
      <c r="B13" s="34"/>
      <c r="I13" s="25" t="s">
        <v>28</v>
      </c>
      <c r="J13" s="30" t="s">
        <v>29</v>
      </c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16" t="str">
        <f>'Rekapitulace stavby'!E14</f>
        <v>Vyplň údaj</v>
      </c>
      <c r="F18" s="297"/>
      <c r="G18" s="297"/>
      <c r="H18" s="297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35</v>
      </c>
      <c r="L20" s="34"/>
    </row>
    <row r="21" spans="2:12" s="1" customFormat="1" ht="18" customHeight="1">
      <c r="B21" s="34"/>
      <c r="E21" s="26" t="s">
        <v>39</v>
      </c>
      <c r="I21" s="28" t="s">
        <v>34</v>
      </c>
      <c r="J21" s="26" t="s">
        <v>35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40</v>
      </c>
      <c r="I23" s="28" t="s">
        <v>31</v>
      </c>
      <c r="J23" s="26" t="s">
        <v>35</v>
      </c>
      <c r="L23" s="34"/>
    </row>
    <row r="24" spans="2:12" s="1" customFormat="1" ht="18" customHeight="1">
      <c r="B24" s="34"/>
      <c r="E24" s="26" t="s">
        <v>41</v>
      </c>
      <c r="I24" s="28" t="s">
        <v>34</v>
      </c>
      <c r="J24" s="26" t="s">
        <v>35</v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42</v>
      </c>
      <c r="L26" s="34"/>
    </row>
    <row r="27" spans="2:12" s="7" customFormat="1" ht="16.5" customHeight="1">
      <c r="B27" s="88"/>
      <c r="E27" s="302" t="s">
        <v>104</v>
      </c>
      <c r="F27" s="302"/>
      <c r="G27" s="302"/>
      <c r="H27" s="302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44</v>
      </c>
      <c r="J30" s="65">
        <f>ROUND(J88,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46</v>
      </c>
      <c r="I32" s="37" t="s">
        <v>45</v>
      </c>
      <c r="J32" s="37" t="s">
        <v>47</v>
      </c>
      <c r="L32" s="34"/>
    </row>
    <row r="33" spans="2:12" s="1" customFormat="1" ht="14.45" customHeight="1">
      <c r="B33" s="34"/>
      <c r="D33" s="54" t="s">
        <v>48</v>
      </c>
      <c r="E33" s="28" t="s">
        <v>49</v>
      </c>
      <c r="F33" s="90">
        <f>ROUND((SUM(BE88:BE741)),  2)</f>
        <v>0</v>
      </c>
      <c r="I33" s="91">
        <v>0.21</v>
      </c>
      <c r="J33" s="90">
        <f>ROUND(((SUM(BE88:BE741))*I33),  2)</f>
        <v>0</v>
      </c>
      <c r="L33" s="34"/>
    </row>
    <row r="34" spans="2:12" s="1" customFormat="1" ht="14.45" customHeight="1">
      <c r="B34" s="34"/>
      <c r="E34" s="28" t="s">
        <v>50</v>
      </c>
      <c r="F34" s="90">
        <f>ROUND((SUM(BF88:BF741)),  2)</f>
        <v>0</v>
      </c>
      <c r="I34" s="91">
        <v>0.12</v>
      </c>
      <c r="J34" s="90">
        <f>ROUND(((SUM(BF88:BF741))*I34),  2)</f>
        <v>0</v>
      </c>
      <c r="L34" s="34"/>
    </row>
    <row r="35" spans="2:12" s="1" customFormat="1" ht="14.45" hidden="1" customHeight="1">
      <c r="B35" s="34"/>
      <c r="E35" s="28" t="s">
        <v>51</v>
      </c>
      <c r="F35" s="90">
        <f>ROUND((SUM(BG88:BG741)),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52</v>
      </c>
      <c r="F36" s="90">
        <f>ROUND((SUM(BH88:BH741)),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53</v>
      </c>
      <c r="F37" s="90">
        <f>ROUND((SUM(BI88:BI741)),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54</v>
      </c>
      <c r="E39" s="56"/>
      <c r="F39" s="56"/>
      <c r="G39" s="94" t="s">
        <v>55</v>
      </c>
      <c r="H39" s="95" t="s">
        <v>56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105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13" t="str">
        <f>E7</f>
        <v>DVT Skalský potok, ř. km 1,9 - 2,6 Skály, rekonstrukce hradítek</v>
      </c>
      <c r="F48" s="314"/>
      <c r="G48" s="314"/>
      <c r="H48" s="314"/>
      <c r="L48" s="34"/>
    </row>
    <row r="49" spans="2:47" s="1" customFormat="1" ht="12" customHeight="1">
      <c r="B49" s="34"/>
      <c r="C49" s="28" t="s">
        <v>102</v>
      </c>
      <c r="L49" s="34"/>
    </row>
    <row r="50" spans="2:47" s="1" customFormat="1" ht="16.5" customHeight="1">
      <c r="B50" s="34"/>
      <c r="E50" s="276" t="str">
        <f>E9</f>
        <v>SO 01 - Hradítka - stavební část</v>
      </c>
      <c r="F50" s="315"/>
      <c r="G50" s="315"/>
      <c r="H50" s="315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23</v>
      </c>
      <c r="F52" s="26" t="str">
        <f>F12</f>
        <v>Skalský potok, obec Skály</v>
      </c>
      <c r="I52" s="28" t="s">
        <v>25</v>
      </c>
      <c r="J52" s="51" t="str">
        <f>IF(J12="","",J12)</f>
        <v>5. 12. 2025</v>
      </c>
      <c r="L52" s="34"/>
    </row>
    <row r="53" spans="2:47" s="1" customFormat="1" ht="6.95" customHeight="1">
      <c r="B53" s="34"/>
      <c r="L53" s="34"/>
    </row>
    <row r="54" spans="2:47" s="1" customFormat="1" ht="40.15" customHeight="1">
      <c r="B54" s="34"/>
      <c r="C54" s="28" t="s">
        <v>30</v>
      </c>
      <c r="F54" s="26" t="str">
        <f>E15</f>
        <v>Povodí Vltavy, státní podnik, Holečkova 3178/8, Pr</v>
      </c>
      <c r="I54" s="28" t="s">
        <v>38</v>
      </c>
      <c r="J54" s="32" t="str">
        <f>E21</f>
        <v>Petr Děták, Zahorčice 54, Boršov nad Vltavou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40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106</v>
      </c>
      <c r="D57" s="92"/>
      <c r="E57" s="92"/>
      <c r="F57" s="92"/>
      <c r="G57" s="92"/>
      <c r="H57" s="92"/>
      <c r="I57" s="92"/>
      <c r="J57" s="99" t="s">
        <v>107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76</v>
      </c>
      <c r="J59" s="65">
        <f>J88</f>
        <v>0</v>
      </c>
      <c r="L59" s="34"/>
      <c r="AU59" s="18" t="s">
        <v>108</v>
      </c>
    </row>
    <row r="60" spans="2:47" s="8" customFormat="1" ht="24.95" customHeight="1">
      <c r="B60" s="101"/>
      <c r="D60" s="102" t="s">
        <v>109</v>
      </c>
      <c r="E60" s="103"/>
      <c r="F60" s="103"/>
      <c r="G60" s="103"/>
      <c r="H60" s="103"/>
      <c r="I60" s="103"/>
      <c r="J60" s="104">
        <f>J89</f>
        <v>0</v>
      </c>
      <c r="L60" s="101"/>
    </row>
    <row r="61" spans="2:47" s="9" customFormat="1" ht="19.899999999999999" customHeight="1">
      <c r="B61" s="105"/>
      <c r="D61" s="106" t="s">
        <v>110</v>
      </c>
      <c r="E61" s="107"/>
      <c r="F61" s="107"/>
      <c r="G61" s="107"/>
      <c r="H61" s="107"/>
      <c r="I61" s="107"/>
      <c r="J61" s="108">
        <f>J90</f>
        <v>0</v>
      </c>
      <c r="L61" s="105"/>
    </row>
    <row r="62" spans="2:47" s="9" customFormat="1" ht="19.899999999999999" customHeight="1">
      <c r="B62" s="105"/>
      <c r="D62" s="106" t="s">
        <v>111</v>
      </c>
      <c r="E62" s="107"/>
      <c r="F62" s="107"/>
      <c r="G62" s="107"/>
      <c r="H62" s="107"/>
      <c r="I62" s="107"/>
      <c r="J62" s="108">
        <f>J286</f>
        <v>0</v>
      </c>
      <c r="L62" s="105"/>
    </row>
    <row r="63" spans="2:47" s="9" customFormat="1" ht="19.899999999999999" customHeight="1">
      <c r="B63" s="105"/>
      <c r="D63" s="106" t="s">
        <v>112</v>
      </c>
      <c r="E63" s="107"/>
      <c r="F63" s="107"/>
      <c r="G63" s="107"/>
      <c r="H63" s="107"/>
      <c r="I63" s="107"/>
      <c r="J63" s="108">
        <f>J400</f>
        <v>0</v>
      </c>
      <c r="L63" s="105"/>
    </row>
    <row r="64" spans="2:47" s="9" customFormat="1" ht="19.899999999999999" customHeight="1">
      <c r="B64" s="105"/>
      <c r="D64" s="106" t="s">
        <v>113</v>
      </c>
      <c r="E64" s="107"/>
      <c r="F64" s="107"/>
      <c r="G64" s="107"/>
      <c r="H64" s="107"/>
      <c r="I64" s="107"/>
      <c r="J64" s="108">
        <f>J580</f>
        <v>0</v>
      </c>
      <c r="L64" s="105"/>
    </row>
    <row r="65" spans="2:12" s="9" customFormat="1" ht="19.899999999999999" customHeight="1">
      <c r="B65" s="105"/>
      <c r="D65" s="106" t="s">
        <v>114</v>
      </c>
      <c r="E65" s="107"/>
      <c r="F65" s="107"/>
      <c r="G65" s="107"/>
      <c r="H65" s="107"/>
      <c r="I65" s="107"/>
      <c r="J65" s="108">
        <f>J592</f>
        <v>0</v>
      </c>
      <c r="L65" s="105"/>
    </row>
    <row r="66" spans="2:12" s="9" customFormat="1" ht="19.899999999999999" customHeight="1">
      <c r="B66" s="105"/>
      <c r="D66" s="106" t="s">
        <v>115</v>
      </c>
      <c r="E66" s="107"/>
      <c r="F66" s="107"/>
      <c r="G66" s="107"/>
      <c r="H66" s="107"/>
      <c r="I66" s="107"/>
      <c r="J66" s="108">
        <f>J610</f>
        <v>0</v>
      </c>
      <c r="L66" s="105"/>
    </row>
    <row r="67" spans="2:12" s="9" customFormat="1" ht="19.899999999999999" customHeight="1">
      <c r="B67" s="105"/>
      <c r="D67" s="106" t="s">
        <v>116</v>
      </c>
      <c r="E67" s="107"/>
      <c r="F67" s="107"/>
      <c r="G67" s="107"/>
      <c r="H67" s="107"/>
      <c r="I67" s="107"/>
      <c r="J67" s="108">
        <f>J712</f>
        <v>0</v>
      </c>
      <c r="L67" s="105"/>
    </row>
    <row r="68" spans="2:12" s="9" customFormat="1" ht="19.899999999999999" customHeight="1">
      <c r="B68" s="105"/>
      <c r="D68" s="106" t="s">
        <v>117</v>
      </c>
      <c r="E68" s="107"/>
      <c r="F68" s="107"/>
      <c r="G68" s="107"/>
      <c r="H68" s="107"/>
      <c r="I68" s="107"/>
      <c r="J68" s="108">
        <f>J739</f>
        <v>0</v>
      </c>
      <c r="L68" s="105"/>
    </row>
    <row r="69" spans="2:12" s="1" customFormat="1" ht="21.75" customHeight="1">
      <c r="B69" s="34"/>
      <c r="L69" s="34"/>
    </row>
    <row r="70" spans="2:12" s="1" customFormat="1" ht="6.95" customHeight="1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4"/>
    </row>
    <row r="74" spans="2:12" s="1" customFormat="1" ht="6.95" customHeight="1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34"/>
    </row>
    <row r="75" spans="2:12" s="1" customFormat="1" ht="24.95" customHeight="1">
      <c r="B75" s="34"/>
      <c r="C75" s="22" t="s">
        <v>118</v>
      </c>
      <c r="L75" s="34"/>
    </row>
    <row r="76" spans="2:12" s="1" customFormat="1" ht="6.95" customHeight="1">
      <c r="B76" s="34"/>
      <c r="L76" s="34"/>
    </row>
    <row r="77" spans="2:12" s="1" customFormat="1" ht="12" customHeight="1">
      <c r="B77" s="34"/>
      <c r="C77" s="28" t="s">
        <v>16</v>
      </c>
      <c r="L77" s="34"/>
    </row>
    <row r="78" spans="2:12" s="1" customFormat="1" ht="16.5" customHeight="1">
      <c r="B78" s="34"/>
      <c r="E78" s="313" t="str">
        <f>E7</f>
        <v>DVT Skalský potok, ř. km 1,9 - 2,6 Skály, rekonstrukce hradítek</v>
      </c>
      <c r="F78" s="314"/>
      <c r="G78" s="314"/>
      <c r="H78" s="314"/>
      <c r="L78" s="34"/>
    </row>
    <row r="79" spans="2:12" s="1" customFormat="1" ht="12" customHeight="1">
      <c r="B79" s="34"/>
      <c r="C79" s="28" t="s">
        <v>102</v>
      </c>
      <c r="L79" s="34"/>
    </row>
    <row r="80" spans="2:12" s="1" customFormat="1" ht="16.5" customHeight="1">
      <c r="B80" s="34"/>
      <c r="E80" s="276" t="str">
        <f>E9</f>
        <v>SO 01 - Hradítka - stavební část</v>
      </c>
      <c r="F80" s="315"/>
      <c r="G80" s="315"/>
      <c r="H80" s="315"/>
      <c r="L80" s="34"/>
    </row>
    <row r="81" spans="2:65" s="1" customFormat="1" ht="6.95" customHeight="1">
      <c r="B81" s="34"/>
      <c r="L81" s="34"/>
    </row>
    <row r="82" spans="2:65" s="1" customFormat="1" ht="12" customHeight="1">
      <c r="B82" s="34"/>
      <c r="C82" s="28" t="s">
        <v>23</v>
      </c>
      <c r="F82" s="26" t="str">
        <f>F12</f>
        <v>Skalský potok, obec Skály</v>
      </c>
      <c r="I82" s="28" t="s">
        <v>25</v>
      </c>
      <c r="J82" s="51" t="str">
        <f>IF(J12="","",J12)</f>
        <v>5. 12. 2025</v>
      </c>
      <c r="L82" s="34"/>
    </row>
    <row r="83" spans="2:65" s="1" customFormat="1" ht="6.95" customHeight="1">
      <c r="B83" s="34"/>
      <c r="L83" s="34"/>
    </row>
    <row r="84" spans="2:65" s="1" customFormat="1" ht="40.15" customHeight="1">
      <c r="B84" s="34"/>
      <c r="C84" s="28" t="s">
        <v>30</v>
      </c>
      <c r="F84" s="26" t="str">
        <f>E15</f>
        <v>Povodí Vltavy, státní podnik, Holečkova 3178/8, Pr</v>
      </c>
      <c r="I84" s="28" t="s">
        <v>38</v>
      </c>
      <c r="J84" s="32" t="str">
        <f>E21</f>
        <v>Petr Děták, Zahorčice 54, Boršov nad Vltavou</v>
      </c>
      <c r="L84" s="34"/>
    </row>
    <row r="85" spans="2:65" s="1" customFormat="1" ht="15.2" customHeight="1">
      <c r="B85" s="34"/>
      <c r="C85" s="28" t="s">
        <v>36</v>
      </c>
      <c r="F85" s="26" t="str">
        <f>IF(E18="","",E18)</f>
        <v>Vyplň údaj</v>
      </c>
      <c r="I85" s="28" t="s">
        <v>40</v>
      </c>
      <c r="J85" s="32" t="str">
        <f>E24</f>
        <v xml:space="preserve"> </v>
      </c>
      <c r="L85" s="34"/>
    </row>
    <row r="86" spans="2:65" s="1" customFormat="1" ht="10.35" customHeight="1">
      <c r="B86" s="34"/>
      <c r="L86" s="34"/>
    </row>
    <row r="87" spans="2:65" s="10" customFormat="1" ht="29.25" customHeight="1">
      <c r="B87" s="109"/>
      <c r="C87" s="110" t="s">
        <v>119</v>
      </c>
      <c r="D87" s="111" t="s">
        <v>63</v>
      </c>
      <c r="E87" s="111" t="s">
        <v>59</v>
      </c>
      <c r="F87" s="111" t="s">
        <v>60</v>
      </c>
      <c r="G87" s="111" t="s">
        <v>120</v>
      </c>
      <c r="H87" s="111" t="s">
        <v>121</v>
      </c>
      <c r="I87" s="111" t="s">
        <v>122</v>
      </c>
      <c r="J87" s="111" t="s">
        <v>107</v>
      </c>
      <c r="K87" s="112" t="s">
        <v>123</v>
      </c>
      <c r="L87" s="109"/>
      <c r="M87" s="58" t="s">
        <v>35</v>
      </c>
      <c r="N87" s="59" t="s">
        <v>48</v>
      </c>
      <c r="O87" s="59" t="s">
        <v>124</v>
      </c>
      <c r="P87" s="59" t="s">
        <v>125</v>
      </c>
      <c r="Q87" s="59" t="s">
        <v>126</v>
      </c>
      <c r="R87" s="59" t="s">
        <v>127</v>
      </c>
      <c r="S87" s="59" t="s">
        <v>128</v>
      </c>
      <c r="T87" s="60" t="s">
        <v>129</v>
      </c>
    </row>
    <row r="88" spans="2:65" s="1" customFormat="1" ht="22.9" customHeight="1">
      <c r="B88" s="34"/>
      <c r="C88" s="63" t="s">
        <v>130</v>
      </c>
      <c r="J88" s="113">
        <f>BK88</f>
        <v>0</v>
      </c>
      <c r="L88" s="34"/>
      <c r="M88" s="61"/>
      <c r="N88" s="52"/>
      <c r="O88" s="52"/>
      <c r="P88" s="114">
        <f>P89</f>
        <v>0</v>
      </c>
      <c r="Q88" s="52"/>
      <c r="R88" s="114">
        <f>R89</f>
        <v>657.06931671999996</v>
      </c>
      <c r="S88" s="52"/>
      <c r="T88" s="115">
        <f>T89</f>
        <v>190.20150000000001</v>
      </c>
      <c r="AT88" s="18" t="s">
        <v>77</v>
      </c>
      <c r="AU88" s="18" t="s">
        <v>108</v>
      </c>
      <c r="BK88" s="116">
        <f>BK89</f>
        <v>0</v>
      </c>
    </row>
    <row r="89" spans="2:65" s="11" customFormat="1" ht="25.9" customHeight="1">
      <c r="B89" s="117"/>
      <c r="D89" s="118" t="s">
        <v>77</v>
      </c>
      <c r="E89" s="119" t="s">
        <v>78</v>
      </c>
      <c r="F89" s="119" t="s">
        <v>84</v>
      </c>
      <c r="I89" s="120"/>
      <c r="J89" s="121">
        <f>BK89</f>
        <v>0</v>
      </c>
      <c r="L89" s="117"/>
      <c r="M89" s="122"/>
      <c r="P89" s="123">
        <f>P90+P286+P400+P580+P592+P610+P712+P739</f>
        <v>0</v>
      </c>
      <c r="R89" s="123">
        <f>R90+R286+R400+R580+R592+R610+R712+R739</f>
        <v>657.06931671999996</v>
      </c>
      <c r="T89" s="124">
        <f>T90+T286+T400+T580+T592+T610+T712+T739</f>
        <v>190.20150000000001</v>
      </c>
      <c r="AR89" s="118" t="s">
        <v>27</v>
      </c>
      <c r="AT89" s="125" t="s">
        <v>77</v>
      </c>
      <c r="AU89" s="125" t="s">
        <v>78</v>
      </c>
      <c r="AY89" s="118" t="s">
        <v>131</v>
      </c>
      <c r="BK89" s="126">
        <f>BK90+BK286+BK400+BK580+BK592+BK610+BK712+BK739</f>
        <v>0</v>
      </c>
    </row>
    <row r="90" spans="2:65" s="11" customFormat="1" ht="22.9" customHeight="1">
      <c r="B90" s="117"/>
      <c r="D90" s="118" t="s">
        <v>77</v>
      </c>
      <c r="E90" s="127" t="s">
        <v>27</v>
      </c>
      <c r="F90" s="127" t="s">
        <v>132</v>
      </c>
      <c r="I90" s="120"/>
      <c r="J90" s="128">
        <f>BK90</f>
        <v>0</v>
      </c>
      <c r="L90" s="117"/>
      <c r="M90" s="122"/>
      <c r="P90" s="123">
        <f>SUM(P91:P285)</f>
        <v>0</v>
      </c>
      <c r="R90" s="123">
        <f>SUM(R91:R285)</f>
        <v>8.2086579999999998</v>
      </c>
      <c r="T90" s="124">
        <f>SUM(T91:T285)</f>
        <v>20.341499999999996</v>
      </c>
      <c r="AR90" s="118" t="s">
        <v>27</v>
      </c>
      <c r="AT90" s="125" t="s">
        <v>77</v>
      </c>
      <c r="AU90" s="125" t="s">
        <v>27</v>
      </c>
      <c r="AY90" s="118" t="s">
        <v>131</v>
      </c>
      <c r="BK90" s="126">
        <f>SUM(BK91:BK285)</f>
        <v>0</v>
      </c>
    </row>
    <row r="91" spans="2:65" s="1" customFormat="1" ht="24.2" customHeight="1">
      <c r="B91" s="34"/>
      <c r="C91" s="129" t="s">
        <v>27</v>
      </c>
      <c r="D91" s="129" t="s">
        <v>133</v>
      </c>
      <c r="E91" s="130" t="s">
        <v>134</v>
      </c>
      <c r="F91" s="131" t="s">
        <v>135</v>
      </c>
      <c r="G91" s="132" t="s">
        <v>136</v>
      </c>
      <c r="H91" s="133">
        <v>57.3</v>
      </c>
      <c r="I91" s="134"/>
      <c r="J91" s="135">
        <f>ROUND(I91*H91,2)</f>
        <v>0</v>
      </c>
      <c r="K91" s="131" t="s">
        <v>137</v>
      </c>
      <c r="L91" s="34"/>
      <c r="M91" s="136" t="s">
        <v>35</v>
      </c>
      <c r="N91" s="137" t="s">
        <v>49</v>
      </c>
      <c r="P91" s="138">
        <f>O91*H91</f>
        <v>0</v>
      </c>
      <c r="Q91" s="138">
        <v>0</v>
      </c>
      <c r="R91" s="138">
        <f>Q91*H91</f>
        <v>0</v>
      </c>
      <c r="S91" s="138">
        <v>0.35499999999999998</v>
      </c>
      <c r="T91" s="139">
        <f>S91*H91</f>
        <v>20.341499999999996</v>
      </c>
      <c r="AR91" s="140" t="s">
        <v>138</v>
      </c>
      <c r="AT91" s="140" t="s">
        <v>133</v>
      </c>
      <c r="AU91" s="140" t="s">
        <v>87</v>
      </c>
      <c r="AY91" s="18" t="s">
        <v>131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27</v>
      </c>
      <c r="BK91" s="141">
        <f>ROUND(I91*H91,2)</f>
        <v>0</v>
      </c>
      <c r="BL91" s="18" t="s">
        <v>138</v>
      </c>
      <c r="BM91" s="140" t="s">
        <v>139</v>
      </c>
    </row>
    <row r="92" spans="2:65" s="1" customFormat="1" ht="11.25">
      <c r="B92" s="34"/>
      <c r="D92" s="142" t="s">
        <v>140</v>
      </c>
      <c r="F92" s="143" t="s">
        <v>141</v>
      </c>
      <c r="I92" s="144"/>
      <c r="L92" s="34"/>
      <c r="M92" s="145"/>
      <c r="T92" s="55"/>
      <c r="AT92" s="18" t="s">
        <v>140</v>
      </c>
      <c r="AU92" s="18" t="s">
        <v>87</v>
      </c>
    </row>
    <row r="93" spans="2:65" s="12" customFormat="1" ht="11.25">
      <c r="B93" s="146"/>
      <c r="D93" s="147" t="s">
        <v>142</v>
      </c>
      <c r="E93" s="148" t="s">
        <v>35</v>
      </c>
      <c r="F93" s="149" t="s">
        <v>143</v>
      </c>
      <c r="H93" s="148" t="s">
        <v>35</v>
      </c>
      <c r="I93" s="150"/>
      <c r="L93" s="146"/>
      <c r="M93" s="151"/>
      <c r="T93" s="152"/>
      <c r="AT93" s="148" t="s">
        <v>142</v>
      </c>
      <c r="AU93" s="148" t="s">
        <v>87</v>
      </c>
      <c r="AV93" s="12" t="s">
        <v>27</v>
      </c>
      <c r="AW93" s="12" t="s">
        <v>144</v>
      </c>
      <c r="AX93" s="12" t="s">
        <v>78</v>
      </c>
      <c r="AY93" s="148" t="s">
        <v>131</v>
      </c>
    </row>
    <row r="94" spans="2:65" s="12" customFormat="1" ht="11.25">
      <c r="B94" s="146"/>
      <c r="D94" s="147" t="s">
        <v>142</v>
      </c>
      <c r="E94" s="148" t="s">
        <v>35</v>
      </c>
      <c r="F94" s="149" t="s">
        <v>145</v>
      </c>
      <c r="H94" s="148" t="s">
        <v>35</v>
      </c>
      <c r="I94" s="150"/>
      <c r="L94" s="146"/>
      <c r="M94" s="151"/>
      <c r="T94" s="152"/>
      <c r="AT94" s="148" t="s">
        <v>142</v>
      </c>
      <c r="AU94" s="148" t="s">
        <v>87</v>
      </c>
      <c r="AV94" s="12" t="s">
        <v>27</v>
      </c>
      <c r="AW94" s="12" t="s">
        <v>144</v>
      </c>
      <c r="AX94" s="12" t="s">
        <v>78</v>
      </c>
      <c r="AY94" s="148" t="s">
        <v>131</v>
      </c>
    </row>
    <row r="95" spans="2:65" s="12" customFormat="1" ht="11.25">
      <c r="B95" s="146"/>
      <c r="D95" s="147" t="s">
        <v>142</v>
      </c>
      <c r="E95" s="148" t="s">
        <v>35</v>
      </c>
      <c r="F95" s="149" t="s">
        <v>146</v>
      </c>
      <c r="H95" s="148" t="s">
        <v>35</v>
      </c>
      <c r="I95" s="150"/>
      <c r="L95" s="146"/>
      <c r="M95" s="151"/>
      <c r="T95" s="152"/>
      <c r="AT95" s="148" t="s">
        <v>142</v>
      </c>
      <c r="AU95" s="148" t="s">
        <v>87</v>
      </c>
      <c r="AV95" s="12" t="s">
        <v>27</v>
      </c>
      <c r="AW95" s="12" t="s">
        <v>144</v>
      </c>
      <c r="AX95" s="12" t="s">
        <v>78</v>
      </c>
      <c r="AY95" s="148" t="s">
        <v>131</v>
      </c>
    </row>
    <row r="96" spans="2:65" s="13" customFormat="1" ht="11.25">
      <c r="B96" s="153"/>
      <c r="D96" s="147" t="s">
        <v>142</v>
      </c>
      <c r="E96" s="154" t="s">
        <v>35</v>
      </c>
      <c r="F96" s="155" t="s">
        <v>147</v>
      </c>
      <c r="H96" s="156">
        <v>18</v>
      </c>
      <c r="I96" s="157"/>
      <c r="L96" s="153"/>
      <c r="M96" s="158"/>
      <c r="T96" s="159"/>
      <c r="AT96" s="154" t="s">
        <v>142</v>
      </c>
      <c r="AU96" s="154" t="s">
        <v>87</v>
      </c>
      <c r="AV96" s="13" t="s">
        <v>87</v>
      </c>
      <c r="AW96" s="13" t="s">
        <v>144</v>
      </c>
      <c r="AX96" s="13" t="s">
        <v>78</v>
      </c>
      <c r="AY96" s="154" t="s">
        <v>131</v>
      </c>
    </row>
    <row r="97" spans="2:65" s="12" customFormat="1" ht="11.25">
      <c r="B97" s="146"/>
      <c r="D97" s="147" t="s">
        <v>142</v>
      </c>
      <c r="E97" s="148" t="s">
        <v>35</v>
      </c>
      <c r="F97" s="149" t="s">
        <v>148</v>
      </c>
      <c r="H97" s="148" t="s">
        <v>35</v>
      </c>
      <c r="I97" s="150"/>
      <c r="L97" s="146"/>
      <c r="M97" s="151"/>
      <c r="T97" s="152"/>
      <c r="AT97" s="148" t="s">
        <v>142</v>
      </c>
      <c r="AU97" s="148" t="s">
        <v>87</v>
      </c>
      <c r="AV97" s="12" t="s">
        <v>27</v>
      </c>
      <c r="AW97" s="12" t="s">
        <v>144</v>
      </c>
      <c r="AX97" s="12" t="s">
        <v>78</v>
      </c>
      <c r="AY97" s="148" t="s">
        <v>131</v>
      </c>
    </row>
    <row r="98" spans="2:65" s="13" customFormat="1" ht="11.25">
      <c r="B98" s="153"/>
      <c r="D98" s="147" t="s">
        <v>142</v>
      </c>
      <c r="E98" s="154" t="s">
        <v>35</v>
      </c>
      <c r="F98" s="155" t="s">
        <v>149</v>
      </c>
      <c r="H98" s="156">
        <v>10.199999999999999</v>
      </c>
      <c r="I98" s="157"/>
      <c r="L98" s="153"/>
      <c r="M98" s="158"/>
      <c r="T98" s="159"/>
      <c r="AT98" s="154" t="s">
        <v>142</v>
      </c>
      <c r="AU98" s="154" t="s">
        <v>87</v>
      </c>
      <c r="AV98" s="13" t="s">
        <v>87</v>
      </c>
      <c r="AW98" s="13" t="s">
        <v>144</v>
      </c>
      <c r="AX98" s="13" t="s">
        <v>78</v>
      </c>
      <c r="AY98" s="154" t="s">
        <v>131</v>
      </c>
    </row>
    <row r="99" spans="2:65" s="14" customFormat="1" ht="11.25">
      <c r="B99" s="160"/>
      <c r="D99" s="147" t="s">
        <v>142</v>
      </c>
      <c r="E99" s="161" t="s">
        <v>35</v>
      </c>
      <c r="F99" s="162" t="s">
        <v>150</v>
      </c>
      <c r="H99" s="163">
        <v>28.2</v>
      </c>
      <c r="I99" s="164"/>
      <c r="L99" s="160"/>
      <c r="M99" s="165"/>
      <c r="T99" s="166"/>
      <c r="AT99" s="161" t="s">
        <v>142</v>
      </c>
      <c r="AU99" s="161" t="s">
        <v>87</v>
      </c>
      <c r="AV99" s="14" t="s">
        <v>151</v>
      </c>
      <c r="AW99" s="14" t="s">
        <v>144</v>
      </c>
      <c r="AX99" s="14" t="s">
        <v>78</v>
      </c>
      <c r="AY99" s="161" t="s">
        <v>131</v>
      </c>
    </row>
    <row r="100" spans="2:65" s="12" customFormat="1" ht="11.25">
      <c r="B100" s="146"/>
      <c r="D100" s="147" t="s">
        <v>142</v>
      </c>
      <c r="E100" s="148" t="s">
        <v>35</v>
      </c>
      <c r="F100" s="149" t="s">
        <v>152</v>
      </c>
      <c r="H100" s="148" t="s">
        <v>35</v>
      </c>
      <c r="I100" s="150"/>
      <c r="L100" s="146"/>
      <c r="M100" s="151"/>
      <c r="T100" s="152"/>
      <c r="AT100" s="148" t="s">
        <v>142</v>
      </c>
      <c r="AU100" s="148" t="s">
        <v>87</v>
      </c>
      <c r="AV100" s="12" t="s">
        <v>27</v>
      </c>
      <c r="AW100" s="12" t="s">
        <v>144</v>
      </c>
      <c r="AX100" s="12" t="s">
        <v>78</v>
      </c>
      <c r="AY100" s="148" t="s">
        <v>131</v>
      </c>
    </row>
    <row r="101" spans="2:65" s="12" customFormat="1" ht="11.25">
      <c r="B101" s="146"/>
      <c r="D101" s="147" t="s">
        <v>142</v>
      </c>
      <c r="E101" s="148" t="s">
        <v>35</v>
      </c>
      <c r="F101" s="149" t="s">
        <v>146</v>
      </c>
      <c r="H101" s="148" t="s">
        <v>35</v>
      </c>
      <c r="I101" s="150"/>
      <c r="L101" s="146"/>
      <c r="M101" s="151"/>
      <c r="T101" s="152"/>
      <c r="AT101" s="148" t="s">
        <v>142</v>
      </c>
      <c r="AU101" s="148" t="s">
        <v>87</v>
      </c>
      <c r="AV101" s="12" t="s">
        <v>27</v>
      </c>
      <c r="AW101" s="12" t="s">
        <v>144</v>
      </c>
      <c r="AX101" s="12" t="s">
        <v>78</v>
      </c>
      <c r="AY101" s="148" t="s">
        <v>131</v>
      </c>
    </row>
    <row r="102" spans="2:65" s="13" customFormat="1" ht="11.25">
      <c r="B102" s="153"/>
      <c r="D102" s="147" t="s">
        <v>142</v>
      </c>
      <c r="E102" s="154" t="s">
        <v>35</v>
      </c>
      <c r="F102" s="155" t="s">
        <v>153</v>
      </c>
      <c r="H102" s="156">
        <v>17.399999999999999</v>
      </c>
      <c r="I102" s="157"/>
      <c r="L102" s="153"/>
      <c r="M102" s="158"/>
      <c r="T102" s="159"/>
      <c r="AT102" s="154" t="s">
        <v>142</v>
      </c>
      <c r="AU102" s="154" t="s">
        <v>87</v>
      </c>
      <c r="AV102" s="13" t="s">
        <v>87</v>
      </c>
      <c r="AW102" s="13" t="s">
        <v>144</v>
      </c>
      <c r="AX102" s="13" t="s">
        <v>78</v>
      </c>
      <c r="AY102" s="154" t="s">
        <v>131</v>
      </c>
    </row>
    <row r="103" spans="2:65" s="12" customFormat="1" ht="11.25">
      <c r="B103" s="146"/>
      <c r="D103" s="147" t="s">
        <v>142</v>
      </c>
      <c r="E103" s="148" t="s">
        <v>35</v>
      </c>
      <c r="F103" s="149" t="s">
        <v>148</v>
      </c>
      <c r="H103" s="148" t="s">
        <v>35</v>
      </c>
      <c r="I103" s="150"/>
      <c r="L103" s="146"/>
      <c r="M103" s="151"/>
      <c r="T103" s="152"/>
      <c r="AT103" s="148" t="s">
        <v>142</v>
      </c>
      <c r="AU103" s="148" t="s">
        <v>87</v>
      </c>
      <c r="AV103" s="12" t="s">
        <v>27</v>
      </c>
      <c r="AW103" s="12" t="s">
        <v>144</v>
      </c>
      <c r="AX103" s="12" t="s">
        <v>78</v>
      </c>
      <c r="AY103" s="148" t="s">
        <v>131</v>
      </c>
    </row>
    <row r="104" spans="2:65" s="13" customFormat="1" ht="11.25">
      <c r="B104" s="153"/>
      <c r="D104" s="147" t="s">
        <v>142</v>
      </c>
      <c r="E104" s="154" t="s">
        <v>35</v>
      </c>
      <c r="F104" s="155" t="s">
        <v>154</v>
      </c>
      <c r="H104" s="156">
        <v>11.7</v>
      </c>
      <c r="I104" s="157"/>
      <c r="L104" s="153"/>
      <c r="M104" s="158"/>
      <c r="T104" s="159"/>
      <c r="AT104" s="154" t="s">
        <v>142</v>
      </c>
      <c r="AU104" s="154" t="s">
        <v>87</v>
      </c>
      <c r="AV104" s="13" t="s">
        <v>87</v>
      </c>
      <c r="AW104" s="13" t="s">
        <v>144</v>
      </c>
      <c r="AX104" s="13" t="s">
        <v>78</v>
      </c>
      <c r="AY104" s="154" t="s">
        <v>131</v>
      </c>
    </row>
    <row r="105" spans="2:65" s="14" customFormat="1" ht="11.25">
      <c r="B105" s="160"/>
      <c r="D105" s="147" t="s">
        <v>142</v>
      </c>
      <c r="E105" s="161" t="s">
        <v>35</v>
      </c>
      <c r="F105" s="162" t="s">
        <v>150</v>
      </c>
      <c r="H105" s="163">
        <v>29.1</v>
      </c>
      <c r="I105" s="164"/>
      <c r="L105" s="160"/>
      <c r="M105" s="165"/>
      <c r="T105" s="166"/>
      <c r="AT105" s="161" t="s">
        <v>142</v>
      </c>
      <c r="AU105" s="161" t="s">
        <v>87</v>
      </c>
      <c r="AV105" s="14" t="s">
        <v>151</v>
      </c>
      <c r="AW105" s="14" t="s">
        <v>144</v>
      </c>
      <c r="AX105" s="14" t="s">
        <v>78</v>
      </c>
      <c r="AY105" s="161" t="s">
        <v>131</v>
      </c>
    </row>
    <row r="106" spans="2:65" s="15" customFormat="1" ht="11.25">
      <c r="B106" s="167"/>
      <c r="D106" s="147" t="s">
        <v>142</v>
      </c>
      <c r="E106" s="168" t="s">
        <v>35</v>
      </c>
      <c r="F106" s="169" t="s">
        <v>155</v>
      </c>
      <c r="H106" s="170">
        <v>57.3</v>
      </c>
      <c r="I106" s="171"/>
      <c r="L106" s="167"/>
      <c r="M106" s="172"/>
      <c r="T106" s="173"/>
      <c r="AT106" s="168" t="s">
        <v>142</v>
      </c>
      <c r="AU106" s="168" t="s">
        <v>87</v>
      </c>
      <c r="AV106" s="15" t="s">
        <v>138</v>
      </c>
      <c r="AW106" s="15" t="s">
        <v>144</v>
      </c>
      <c r="AX106" s="15" t="s">
        <v>27</v>
      </c>
      <c r="AY106" s="168" t="s">
        <v>131</v>
      </c>
    </row>
    <row r="107" spans="2:65" s="1" customFormat="1" ht="24.2" customHeight="1">
      <c r="B107" s="34"/>
      <c r="C107" s="129" t="s">
        <v>87</v>
      </c>
      <c r="D107" s="129" t="s">
        <v>133</v>
      </c>
      <c r="E107" s="130" t="s">
        <v>156</v>
      </c>
      <c r="F107" s="131" t="s">
        <v>157</v>
      </c>
      <c r="G107" s="132" t="s">
        <v>158</v>
      </c>
      <c r="H107" s="133">
        <v>5.73</v>
      </c>
      <c r="I107" s="134"/>
      <c r="J107" s="135">
        <f>ROUND(I107*H107,2)</f>
        <v>0</v>
      </c>
      <c r="K107" s="131" t="s">
        <v>137</v>
      </c>
      <c r="L107" s="34"/>
      <c r="M107" s="136" t="s">
        <v>35</v>
      </c>
      <c r="N107" s="137" t="s">
        <v>49</v>
      </c>
      <c r="P107" s="138">
        <f>O107*H107</f>
        <v>0</v>
      </c>
      <c r="Q107" s="138">
        <v>0.4</v>
      </c>
      <c r="R107" s="138">
        <f>Q107*H107</f>
        <v>2.2920000000000003</v>
      </c>
      <c r="S107" s="138">
        <v>0</v>
      </c>
      <c r="T107" s="139">
        <f>S107*H107</f>
        <v>0</v>
      </c>
      <c r="AR107" s="140" t="s">
        <v>138</v>
      </c>
      <c r="AT107" s="140" t="s">
        <v>133</v>
      </c>
      <c r="AU107" s="140" t="s">
        <v>87</v>
      </c>
      <c r="AY107" s="18" t="s">
        <v>131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27</v>
      </c>
      <c r="BK107" s="141">
        <f>ROUND(I107*H107,2)</f>
        <v>0</v>
      </c>
      <c r="BL107" s="18" t="s">
        <v>138</v>
      </c>
      <c r="BM107" s="140" t="s">
        <v>159</v>
      </c>
    </row>
    <row r="108" spans="2:65" s="1" customFormat="1" ht="11.25">
      <c r="B108" s="34"/>
      <c r="D108" s="142" t="s">
        <v>140</v>
      </c>
      <c r="F108" s="143" t="s">
        <v>160</v>
      </c>
      <c r="I108" s="144"/>
      <c r="L108" s="34"/>
      <c r="M108" s="145"/>
      <c r="T108" s="55"/>
      <c r="AT108" s="18" t="s">
        <v>140</v>
      </c>
      <c r="AU108" s="18" t="s">
        <v>87</v>
      </c>
    </row>
    <row r="109" spans="2:65" s="12" customFormat="1" ht="11.25">
      <c r="B109" s="146"/>
      <c r="D109" s="147" t="s">
        <v>142</v>
      </c>
      <c r="E109" s="148" t="s">
        <v>35</v>
      </c>
      <c r="F109" s="149" t="s">
        <v>161</v>
      </c>
      <c r="H109" s="148" t="s">
        <v>35</v>
      </c>
      <c r="I109" s="150"/>
      <c r="L109" s="146"/>
      <c r="M109" s="151"/>
      <c r="T109" s="152"/>
      <c r="AT109" s="148" t="s">
        <v>142</v>
      </c>
      <c r="AU109" s="148" t="s">
        <v>87</v>
      </c>
      <c r="AV109" s="12" t="s">
        <v>27</v>
      </c>
      <c r="AW109" s="12" t="s">
        <v>144</v>
      </c>
      <c r="AX109" s="12" t="s">
        <v>78</v>
      </c>
      <c r="AY109" s="148" t="s">
        <v>131</v>
      </c>
    </row>
    <row r="110" spans="2:65" s="12" customFormat="1" ht="11.25">
      <c r="B110" s="146"/>
      <c r="D110" s="147" t="s">
        <v>142</v>
      </c>
      <c r="E110" s="148" t="s">
        <v>35</v>
      </c>
      <c r="F110" s="149" t="s">
        <v>145</v>
      </c>
      <c r="H110" s="148" t="s">
        <v>35</v>
      </c>
      <c r="I110" s="150"/>
      <c r="L110" s="146"/>
      <c r="M110" s="151"/>
      <c r="T110" s="152"/>
      <c r="AT110" s="148" t="s">
        <v>142</v>
      </c>
      <c r="AU110" s="148" t="s">
        <v>87</v>
      </c>
      <c r="AV110" s="12" t="s">
        <v>27</v>
      </c>
      <c r="AW110" s="12" t="s">
        <v>144</v>
      </c>
      <c r="AX110" s="12" t="s">
        <v>78</v>
      </c>
      <c r="AY110" s="148" t="s">
        <v>131</v>
      </c>
    </row>
    <row r="111" spans="2:65" s="12" customFormat="1" ht="11.25">
      <c r="B111" s="146"/>
      <c r="D111" s="147" t="s">
        <v>142</v>
      </c>
      <c r="E111" s="148" t="s">
        <v>35</v>
      </c>
      <c r="F111" s="149" t="s">
        <v>146</v>
      </c>
      <c r="H111" s="148" t="s">
        <v>35</v>
      </c>
      <c r="I111" s="150"/>
      <c r="L111" s="146"/>
      <c r="M111" s="151"/>
      <c r="T111" s="152"/>
      <c r="AT111" s="148" t="s">
        <v>142</v>
      </c>
      <c r="AU111" s="148" t="s">
        <v>87</v>
      </c>
      <c r="AV111" s="12" t="s">
        <v>27</v>
      </c>
      <c r="AW111" s="12" t="s">
        <v>144</v>
      </c>
      <c r="AX111" s="12" t="s">
        <v>78</v>
      </c>
      <c r="AY111" s="148" t="s">
        <v>131</v>
      </c>
    </row>
    <row r="112" spans="2:65" s="13" customFormat="1" ht="11.25">
      <c r="B112" s="153"/>
      <c r="D112" s="147" t="s">
        <v>142</v>
      </c>
      <c r="E112" s="154" t="s">
        <v>35</v>
      </c>
      <c r="F112" s="155" t="s">
        <v>162</v>
      </c>
      <c r="H112" s="156">
        <v>1.8</v>
      </c>
      <c r="I112" s="157"/>
      <c r="L112" s="153"/>
      <c r="M112" s="158"/>
      <c r="T112" s="159"/>
      <c r="AT112" s="154" t="s">
        <v>142</v>
      </c>
      <c r="AU112" s="154" t="s">
        <v>87</v>
      </c>
      <c r="AV112" s="13" t="s">
        <v>87</v>
      </c>
      <c r="AW112" s="13" t="s">
        <v>144</v>
      </c>
      <c r="AX112" s="13" t="s">
        <v>78</v>
      </c>
      <c r="AY112" s="154" t="s">
        <v>131</v>
      </c>
    </row>
    <row r="113" spans="2:65" s="12" customFormat="1" ht="11.25">
      <c r="B113" s="146"/>
      <c r="D113" s="147" t="s">
        <v>142</v>
      </c>
      <c r="E113" s="148" t="s">
        <v>35</v>
      </c>
      <c r="F113" s="149" t="s">
        <v>148</v>
      </c>
      <c r="H113" s="148" t="s">
        <v>35</v>
      </c>
      <c r="I113" s="150"/>
      <c r="L113" s="146"/>
      <c r="M113" s="151"/>
      <c r="T113" s="152"/>
      <c r="AT113" s="148" t="s">
        <v>142</v>
      </c>
      <c r="AU113" s="148" t="s">
        <v>87</v>
      </c>
      <c r="AV113" s="12" t="s">
        <v>27</v>
      </c>
      <c r="AW113" s="12" t="s">
        <v>144</v>
      </c>
      <c r="AX113" s="12" t="s">
        <v>78</v>
      </c>
      <c r="AY113" s="148" t="s">
        <v>131</v>
      </c>
    </row>
    <row r="114" spans="2:65" s="13" customFormat="1" ht="11.25">
      <c r="B114" s="153"/>
      <c r="D114" s="147" t="s">
        <v>142</v>
      </c>
      <c r="E114" s="154" t="s">
        <v>35</v>
      </c>
      <c r="F114" s="155" t="s">
        <v>163</v>
      </c>
      <c r="H114" s="156">
        <v>1.02</v>
      </c>
      <c r="I114" s="157"/>
      <c r="L114" s="153"/>
      <c r="M114" s="158"/>
      <c r="T114" s="159"/>
      <c r="AT114" s="154" t="s">
        <v>142</v>
      </c>
      <c r="AU114" s="154" t="s">
        <v>87</v>
      </c>
      <c r="AV114" s="13" t="s">
        <v>87</v>
      </c>
      <c r="AW114" s="13" t="s">
        <v>144</v>
      </c>
      <c r="AX114" s="13" t="s">
        <v>78</v>
      </c>
      <c r="AY114" s="154" t="s">
        <v>131</v>
      </c>
    </row>
    <row r="115" spans="2:65" s="14" customFormat="1" ht="11.25">
      <c r="B115" s="160"/>
      <c r="D115" s="147" t="s">
        <v>142</v>
      </c>
      <c r="E115" s="161" t="s">
        <v>35</v>
      </c>
      <c r="F115" s="162" t="s">
        <v>150</v>
      </c>
      <c r="H115" s="163">
        <v>2.82</v>
      </c>
      <c r="I115" s="164"/>
      <c r="L115" s="160"/>
      <c r="M115" s="165"/>
      <c r="T115" s="166"/>
      <c r="AT115" s="161" t="s">
        <v>142</v>
      </c>
      <c r="AU115" s="161" t="s">
        <v>87</v>
      </c>
      <c r="AV115" s="14" t="s">
        <v>151</v>
      </c>
      <c r="AW115" s="14" t="s">
        <v>144</v>
      </c>
      <c r="AX115" s="14" t="s">
        <v>78</v>
      </c>
      <c r="AY115" s="161" t="s">
        <v>131</v>
      </c>
    </row>
    <row r="116" spans="2:65" s="12" customFormat="1" ht="11.25">
      <c r="B116" s="146"/>
      <c r="D116" s="147" t="s">
        <v>142</v>
      </c>
      <c r="E116" s="148" t="s">
        <v>35</v>
      </c>
      <c r="F116" s="149" t="s">
        <v>152</v>
      </c>
      <c r="H116" s="148" t="s">
        <v>35</v>
      </c>
      <c r="I116" s="150"/>
      <c r="L116" s="146"/>
      <c r="M116" s="151"/>
      <c r="T116" s="152"/>
      <c r="AT116" s="148" t="s">
        <v>142</v>
      </c>
      <c r="AU116" s="148" t="s">
        <v>87</v>
      </c>
      <c r="AV116" s="12" t="s">
        <v>27</v>
      </c>
      <c r="AW116" s="12" t="s">
        <v>144</v>
      </c>
      <c r="AX116" s="12" t="s">
        <v>78</v>
      </c>
      <c r="AY116" s="148" t="s">
        <v>131</v>
      </c>
    </row>
    <row r="117" spans="2:65" s="12" customFormat="1" ht="11.25">
      <c r="B117" s="146"/>
      <c r="D117" s="147" t="s">
        <v>142</v>
      </c>
      <c r="E117" s="148" t="s">
        <v>35</v>
      </c>
      <c r="F117" s="149" t="s">
        <v>146</v>
      </c>
      <c r="H117" s="148" t="s">
        <v>35</v>
      </c>
      <c r="I117" s="150"/>
      <c r="L117" s="146"/>
      <c r="M117" s="151"/>
      <c r="T117" s="152"/>
      <c r="AT117" s="148" t="s">
        <v>142</v>
      </c>
      <c r="AU117" s="148" t="s">
        <v>87</v>
      </c>
      <c r="AV117" s="12" t="s">
        <v>27</v>
      </c>
      <c r="AW117" s="12" t="s">
        <v>144</v>
      </c>
      <c r="AX117" s="12" t="s">
        <v>78</v>
      </c>
      <c r="AY117" s="148" t="s">
        <v>131</v>
      </c>
    </row>
    <row r="118" spans="2:65" s="13" customFormat="1" ht="11.25">
      <c r="B118" s="153"/>
      <c r="D118" s="147" t="s">
        <v>142</v>
      </c>
      <c r="E118" s="154" t="s">
        <v>35</v>
      </c>
      <c r="F118" s="155" t="s">
        <v>164</v>
      </c>
      <c r="H118" s="156">
        <v>1.74</v>
      </c>
      <c r="I118" s="157"/>
      <c r="L118" s="153"/>
      <c r="M118" s="158"/>
      <c r="T118" s="159"/>
      <c r="AT118" s="154" t="s">
        <v>142</v>
      </c>
      <c r="AU118" s="154" t="s">
        <v>87</v>
      </c>
      <c r="AV118" s="13" t="s">
        <v>87</v>
      </c>
      <c r="AW118" s="13" t="s">
        <v>144</v>
      </c>
      <c r="AX118" s="13" t="s">
        <v>78</v>
      </c>
      <c r="AY118" s="154" t="s">
        <v>131</v>
      </c>
    </row>
    <row r="119" spans="2:65" s="12" customFormat="1" ht="11.25">
      <c r="B119" s="146"/>
      <c r="D119" s="147" t="s">
        <v>142</v>
      </c>
      <c r="E119" s="148" t="s">
        <v>35</v>
      </c>
      <c r="F119" s="149" t="s">
        <v>148</v>
      </c>
      <c r="H119" s="148" t="s">
        <v>35</v>
      </c>
      <c r="I119" s="150"/>
      <c r="L119" s="146"/>
      <c r="M119" s="151"/>
      <c r="T119" s="152"/>
      <c r="AT119" s="148" t="s">
        <v>142</v>
      </c>
      <c r="AU119" s="148" t="s">
        <v>87</v>
      </c>
      <c r="AV119" s="12" t="s">
        <v>27</v>
      </c>
      <c r="AW119" s="12" t="s">
        <v>144</v>
      </c>
      <c r="AX119" s="12" t="s">
        <v>78</v>
      </c>
      <c r="AY119" s="148" t="s">
        <v>131</v>
      </c>
    </row>
    <row r="120" spans="2:65" s="13" customFormat="1" ht="11.25">
      <c r="B120" s="153"/>
      <c r="D120" s="147" t="s">
        <v>142</v>
      </c>
      <c r="E120" s="154" t="s">
        <v>35</v>
      </c>
      <c r="F120" s="155" t="s">
        <v>165</v>
      </c>
      <c r="H120" s="156">
        <v>1.17</v>
      </c>
      <c r="I120" s="157"/>
      <c r="L120" s="153"/>
      <c r="M120" s="158"/>
      <c r="T120" s="159"/>
      <c r="AT120" s="154" t="s">
        <v>142</v>
      </c>
      <c r="AU120" s="154" t="s">
        <v>87</v>
      </c>
      <c r="AV120" s="13" t="s">
        <v>87</v>
      </c>
      <c r="AW120" s="13" t="s">
        <v>144</v>
      </c>
      <c r="AX120" s="13" t="s">
        <v>78</v>
      </c>
      <c r="AY120" s="154" t="s">
        <v>131</v>
      </c>
    </row>
    <row r="121" spans="2:65" s="14" customFormat="1" ht="11.25">
      <c r="B121" s="160"/>
      <c r="D121" s="147" t="s">
        <v>142</v>
      </c>
      <c r="E121" s="161" t="s">
        <v>35</v>
      </c>
      <c r="F121" s="162" t="s">
        <v>150</v>
      </c>
      <c r="H121" s="163">
        <v>2.91</v>
      </c>
      <c r="I121" s="164"/>
      <c r="L121" s="160"/>
      <c r="M121" s="165"/>
      <c r="T121" s="166"/>
      <c r="AT121" s="161" t="s">
        <v>142</v>
      </c>
      <c r="AU121" s="161" t="s">
        <v>87</v>
      </c>
      <c r="AV121" s="14" t="s">
        <v>151</v>
      </c>
      <c r="AW121" s="14" t="s">
        <v>144</v>
      </c>
      <c r="AX121" s="14" t="s">
        <v>78</v>
      </c>
      <c r="AY121" s="161" t="s">
        <v>131</v>
      </c>
    </row>
    <row r="122" spans="2:65" s="15" customFormat="1" ht="11.25">
      <c r="B122" s="167"/>
      <c r="D122" s="147" t="s">
        <v>142</v>
      </c>
      <c r="E122" s="168" t="s">
        <v>35</v>
      </c>
      <c r="F122" s="169" t="s">
        <v>155</v>
      </c>
      <c r="H122" s="170">
        <v>5.73</v>
      </c>
      <c r="I122" s="171"/>
      <c r="L122" s="167"/>
      <c r="M122" s="172"/>
      <c r="T122" s="173"/>
      <c r="AT122" s="168" t="s">
        <v>142</v>
      </c>
      <c r="AU122" s="168" t="s">
        <v>87</v>
      </c>
      <c r="AV122" s="15" t="s">
        <v>138</v>
      </c>
      <c r="AW122" s="15" t="s">
        <v>144</v>
      </c>
      <c r="AX122" s="15" t="s">
        <v>27</v>
      </c>
      <c r="AY122" s="168" t="s">
        <v>131</v>
      </c>
    </row>
    <row r="123" spans="2:65" s="1" customFormat="1" ht="24.2" customHeight="1">
      <c r="B123" s="34"/>
      <c r="C123" s="129" t="s">
        <v>151</v>
      </c>
      <c r="D123" s="129" t="s">
        <v>133</v>
      </c>
      <c r="E123" s="130" t="s">
        <v>166</v>
      </c>
      <c r="F123" s="131" t="s">
        <v>167</v>
      </c>
      <c r="G123" s="132" t="s">
        <v>158</v>
      </c>
      <c r="H123" s="133">
        <v>5.73</v>
      </c>
      <c r="I123" s="134"/>
      <c r="J123" s="135">
        <f>ROUND(I123*H123,2)</f>
        <v>0</v>
      </c>
      <c r="K123" s="131" t="s">
        <v>137</v>
      </c>
      <c r="L123" s="34"/>
      <c r="M123" s="136" t="s">
        <v>35</v>
      </c>
      <c r="N123" s="137" t="s">
        <v>49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138</v>
      </c>
      <c r="AT123" s="140" t="s">
        <v>133</v>
      </c>
      <c r="AU123" s="140" t="s">
        <v>87</v>
      </c>
      <c r="AY123" s="18" t="s">
        <v>131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27</v>
      </c>
      <c r="BK123" s="141">
        <f>ROUND(I123*H123,2)</f>
        <v>0</v>
      </c>
      <c r="BL123" s="18" t="s">
        <v>138</v>
      </c>
      <c r="BM123" s="140" t="s">
        <v>168</v>
      </c>
    </row>
    <row r="124" spans="2:65" s="1" customFormat="1" ht="11.25">
      <c r="B124" s="34"/>
      <c r="D124" s="142" t="s">
        <v>140</v>
      </c>
      <c r="F124" s="143" t="s">
        <v>169</v>
      </c>
      <c r="I124" s="144"/>
      <c r="L124" s="34"/>
      <c r="M124" s="145"/>
      <c r="T124" s="55"/>
      <c r="AT124" s="18" t="s">
        <v>140</v>
      </c>
      <c r="AU124" s="18" t="s">
        <v>87</v>
      </c>
    </row>
    <row r="125" spans="2:65" s="12" customFormat="1" ht="11.25">
      <c r="B125" s="146"/>
      <c r="D125" s="147" t="s">
        <v>142</v>
      </c>
      <c r="E125" s="148" t="s">
        <v>35</v>
      </c>
      <c r="F125" s="149" t="s">
        <v>170</v>
      </c>
      <c r="H125" s="148" t="s">
        <v>35</v>
      </c>
      <c r="I125" s="150"/>
      <c r="L125" s="146"/>
      <c r="M125" s="151"/>
      <c r="T125" s="152"/>
      <c r="AT125" s="148" t="s">
        <v>142</v>
      </c>
      <c r="AU125" s="148" t="s">
        <v>87</v>
      </c>
      <c r="AV125" s="12" t="s">
        <v>27</v>
      </c>
      <c r="AW125" s="12" t="s">
        <v>144</v>
      </c>
      <c r="AX125" s="12" t="s">
        <v>78</v>
      </c>
      <c r="AY125" s="148" t="s">
        <v>131</v>
      </c>
    </row>
    <row r="126" spans="2:65" s="12" customFormat="1" ht="11.25">
      <c r="B126" s="146"/>
      <c r="D126" s="147" t="s">
        <v>142</v>
      </c>
      <c r="E126" s="148" t="s">
        <v>35</v>
      </c>
      <c r="F126" s="149" t="s">
        <v>145</v>
      </c>
      <c r="H126" s="148" t="s">
        <v>35</v>
      </c>
      <c r="I126" s="150"/>
      <c r="L126" s="146"/>
      <c r="M126" s="151"/>
      <c r="T126" s="152"/>
      <c r="AT126" s="148" t="s">
        <v>142</v>
      </c>
      <c r="AU126" s="148" t="s">
        <v>87</v>
      </c>
      <c r="AV126" s="12" t="s">
        <v>27</v>
      </c>
      <c r="AW126" s="12" t="s">
        <v>144</v>
      </c>
      <c r="AX126" s="12" t="s">
        <v>78</v>
      </c>
      <c r="AY126" s="148" t="s">
        <v>131</v>
      </c>
    </row>
    <row r="127" spans="2:65" s="12" customFormat="1" ht="11.25">
      <c r="B127" s="146"/>
      <c r="D127" s="147" t="s">
        <v>142</v>
      </c>
      <c r="E127" s="148" t="s">
        <v>35</v>
      </c>
      <c r="F127" s="149" t="s">
        <v>146</v>
      </c>
      <c r="H127" s="148" t="s">
        <v>35</v>
      </c>
      <c r="I127" s="150"/>
      <c r="L127" s="146"/>
      <c r="M127" s="151"/>
      <c r="T127" s="152"/>
      <c r="AT127" s="148" t="s">
        <v>142</v>
      </c>
      <c r="AU127" s="148" t="s">
        <v>87</v>
      </c>
      <c r="AV127" s="12" t="s">
        <v>27</v>
      </c>
      <c r="AW127" s="12" t="s">
        <v>144</v>
      </c>
      <c r="AX127" s="12" t="s">
        <v>78</v>
      </c>
      <c r="AY127" s="148" t="s">
        <v>131</v>
      </c>
    </row>
    <row r="128" spans="2:65" s="13" customFormat="1" ht="11.25">
      <c r="B128" s="153"/>
      <c r="D128" s="147" t="s">
        <v>142</v>
      </c>
      <c r="E128" s="154" t="s">
        <v>35</v>
      </c>
      <c r="F128" s="155" t="s">
        <v>162</v>
      </c>
      <c r="H128" s="156">
        <v>1.8</v>
      </c>
      <c r="I128" s="157"/>
      <c r="L128" s="153"/>
      <c r="M128" s="158"/>
      <c r="T128" s="159"/>
      <c r="AT128" s="154" t="s">
        <v>142</v>
      </c>
      <c r="AU128" s="154" t="s">
        <v>87</v>
      </c>
      <c r="AV128" s="13" t="s">
        <v>87</v>
      </c>
      <c r="AW128" s="13" t="s">
        <v>144</v>
      </c>
      <c r="AX128" s="13" t="s">
        <v>78</v>
      </c>
      <c r="AY128" s="154" t="s">
        <v>131</v>
      </c>
    </row>
    <row r="129" spans="2:65" s="12" customFormat="1" ht="11.25">
      <c r="B129" s="146"/>
      <c r="D129" s="147" t="s">
        <v>142</v>
      </c>
      <c r="E129" s="148" t="s">
        <v>35</v>
      </c>
      <c r="F129" s="149" t="s">
        <v>148</v>
      </c>
      <c r="H129" s="148" t="s">
        <v>35</v>
      </c>
      <c r="I129" s="150"/>
      <c r="L129" s="146"/>
      <c r="M129" s="151"/>
      <c r="T129" s="152"/>
      <c r="AT129" s="148" t="s">
        <v>142</v>
      </c>
      <c r="AU129" s="148" t="s">
        <v>87</v>
      </c>
      <c r="AV129" s="12" t="s">
        <v>27</v>
      </c>
      <c r="AW129" s="12" t="s">
        <v>144</v>
      </c>
      <c r="AX129" s="12" t="s">
        <v>78</v>
      </c>
      <c r="AY129" s="148" t="s">
        <v>131</v>
      </c>
    </row>
    <row r="130" spans="2:65" s="13" customFormat="1" ht="11.25">
      <c r="B130" s="153"/>
      <c r="D130" s="147" t="s">
        <v>142</v>
      </c>
      <c r="E130" s="154" t="s">
        <v>35</v>
      </c>
      <c r="F130" s="155" t="s">
        <v>163</v>
      </c>
      <c r="H130" s="156">
        <v>1.02</v>
      </c>
      <c r="I130" s="157"/>
      <c r="L130" s="153"/>
      <c r="M130" s="158"/>
      <c r="T130" s="159"/>
      <c r="AT130" s="154" t="s">
        <v>142</v>
      </c>
      <c r="AU130" s="154" t="s">
        <v>87</v>
      </c>
      <c r="AV130" s="13" t="s">
        <v>87</v>
      </c>
      <c r="AW130" s="13" t="s">
        <v>144</v>
      </c>
      <c r="AX130" s="13" t="s">
        <v>78</v>
      </c>
      <c r="AY130" s="154" t="s">
        <v>131</v>
      </c>
    </row>
    <row r="131" spans="2:65" s="14" customFormat="1" ht="11.25">
      <c r="B131" s="160"/>
      <c r="D131" s="147" t="s">
        <v>142</v>
      </c>
      <c r="E131" s="161" t="s">
        <v>35</v>
      </c>
      <c r="F131" s="162" t="s">
        <v>150</v>
      </c>
      <c r="H131" s="163">
        <v>2.82</v>
      </c>
      <c r="I131" s="164"/>
      <c r="L131" s="160"/>
      <c r="M131" s="165"/>
      <c r="T131" s="166"/>
      <c r="AT131" s="161" t="s">
        <v>142</v>
      </c>
      <c r="AU131" s="161" t="s">
        <v>87</v>
      </c>
      <c r="AV131" s="14" t="s">
        <v>151</v>
      </c>
      <c r="AW131" s="14" t="s">
        <v>144</v>
      </c>
      <c r="AX131" s="14" t="s">
        <v>78</v>
      </c>
      <c r="AY131" s="161" t="s">
        <v>131</v>
      </c>
    </row>
    <row r="132" spans="2:65" s="12" customFormat="1" ht="11.25">
      <c r="B132" s="146"/>
      <c r="D132" s="147" t="s">
        <v>142</v>
      </c>
      <c r="E132" s="148" t="s">
        <v>35</v>
      </c>
      <c r="F132" s="149" t="s">
        <v>152</v>
      </c>
      <c r="H132" s="148" t="s">
        <v>35</v>
      </c>
      <c r="I132" s="150"/>
      <c r="L132" s="146"/>
      <c r="M132" s="151"/>
      <c r="T132" s="152"/>
      <c r="AT132" s="148" t="s">
        <v>142</v>
      </c>
      <c r="AU132" s="148" t="s">
        <v>87</v>
      </c>
      <c r="AV132" s="12" t="s">
        <v>27</v>
      </c>
      <c r="AW132" s="12" t="s">
        <v>144</v>
      </c>
      <c r="AX132" s="12" t="s">
        <v>78</v>
      </c>
      <c r="AY132" s="148" t="s">
        <v>131</v>
      </c>
    </row>
    <row r="133" spans="2:65" s="12" customFormat="1" ht="11.25">
      <c r="B133" s="146"/>
      <c r="D133" s="147" t="s">
        <v>142</v>
      </c>
      <c r="E133" s="148" t="s">
        <v>35</v>
      </c>
      <c r="F133" s="149" t="s">
        <v>146</v>
      </c>
      <c r="H133" s="148" t="s">
        <v>35</v>
      </c>
      <c r="I133" s="150"/>
      <c r="L133" s="146"/>
      <c r="M133" s="151"/>
      <c r="T133" s="152"/>
      <c r="AT133" s="148" t="s">
        <v>142</v>
      </c>
      <c r="AU133" s="148" t="s">
        <v>87</v>
      </c>
      <c r="AV133" s="12" t="s">
        <v>27</v>
      </c>
      <c r="AW133" s="12" t="s">
        <v>144</v>
      </c>
      <c r="AX133" s="12" t="s">
        <v>78</v>
      </c>
      <c r="AY133" s="148" t="s">
        <v>131</v>
      </c>
    </row>
    <row r="134" spans="2:65" s="13" customFormat="1" ht="11.25">
      <c r="B134" s="153"/>
      <c r="D134" s="147" t="s">
        <v>142</v>
      </c>
      <c r="E134" s="154" t="s">
        <v>35</v>
      </c>
      <c r="F134" s="155" t="s">
        <v>164</v>
      </c>
      <c r="H134" s="156">
        <v>1.74</v>
      </c>
      <c r="I134" s="157"/>
      <c r="L134" s="153"/>
      <c r="M134" s="158"/>
      <c r="T134" s="159"/>
      <c r="AT134" s="154" t="s">
        <v>142</v>
      </c>
      <c r="AU134" s="154" t="s">
        <v>87</v>
      </c>
      <c r="AV134" s="13" t="s">
        <v>87</v>
      </c>
      <c r="AW134" s="13" t="s">
        <v>144</v>
      </c>
      <c r="AX134" s="13" t="s">
        <v>78</v>
      </c>
      <c r="AY134" s="154" t="s">
        <v>131</v>
      </c>
    </row>
    <row r="135" spans="2:65" s="12" customFormat="1" ht="11.25">
      <c r="B135" s="146"/>
      <c r="D135" s="147" t="s">
        <v>142</v>
      </c>
      <c r="E135" s="148" t="s">
        <v>35</v>
      </c>
      <c r="F135" s="149" t="s">
        <v>148</v>
      </c>
      <c r="H135" s="148" t="s">
        <v>35</v>
      </c>
      <c r="I135" s="150"/>
      <c r="L135" s="146"/>
      <c r="M135" s="151"/>
      <c r="T135" s="152"/>
      <c r="AT135" s="148" t="s">
        <v>142</v>
      </c>
      <c r="AU135" s="148" t="s">
        <v>87</v>
      </c>
      <c r="AV135" s="12" t="s">
        <v>27</v>
      </c>
      <c r="AW135" s="12" t="s">
        <v>144</v>
      </c>
      <c r="AX135" s="12" t="s">
        <v>78</v>
      </c>
      <c r="AY135" s="148" t="s">
        <v>131</v>
      </c>
    </row>
    <row r="136" spans="2:65" s="13" customFormat="1" ht="11.25">
      <c r="B136" s="153"/>
      <c r="D136" s="147" t="s">
        <v>142</v>
      </c>
      <c r="E136" s="154" t="s">
        <v>35</v>
      </c>
      <c r="F136" s="155" t="s">
        <v>165</v>
      </c>
      <c r="H136" s="156">
        <v>1.17</v>
      </c>
      <c r="I136" s="157"/>
      <c r="L136" s="153"/>
      <c r="M136" s="158"/>
      <c r="T136" s="159"/>
      <c r="AT136" s="154" t="s">
        <v>142</v>
      </c>
      <c r="AU136" s="154" t="s">
        <v>87</v>
      </c>
      <c r="AV136" s="13" t="s">
        <v>87</v>
      </c>
      <c r="AW136" s="13" t="s">
        <v>144</v>
      </c>
      <c r="AX136" s="13" t="s">
        <v>78</v>
      </c>
      <c r="AY136" s="154" t="s">
        <v>131</v>
      </c>
    </row>
    <row r="137" spans="2:65" s="14" customFormat="1" ht="11.25">
      <c r="B137" s="160"/>
      <c r="D137" s="147" t="s">
        <v>142</v>
      </c>
      <c r="E137" s="161" t="s">
        <v>35</v>
      </c>
      <c r="F137" s="162" t="s">
        <v>150</v>
      </c>
      <c r="H137" s="163">
        <v>2.91</v>
      </c>
      <c r="I137" s="164"/>
      <c r="L137" s="160"/>
      <c r="M137" s="165"/>
      <c r="T137" s="166"/>
      <c r="AT137" s="161" t="s">
        <v>142</v>
      </c>
      <c r="AU137" s="161" t="s">
        <v>87</v>
      </c>
      <c r="AV137" s="14" t="s">
        <v>151</v>
      </c>
      <c r="AW137" s="14" t="s">
        <v>144</v>
      </c>
      <c r="AX137" s="14" t="s">
        <v>78</v>
      </c>
      <c r="AY137" s="161" t="s">
        <v>131</v>
      </c>
    </row>
    <row r="138" spans="2:65" s="15" customFormat="1" ht="11.25">
      <c r="B138" s="167"/>
      <c r="D138" s="147" t="s">
        <v>142</v>
      </c>
      <c r="E138" s="168" t="s">
        <v>35</v>
      </c>
      <c r="F138" s="169" t="s">
        <v>155</v>
      </c>
      <c r="H138" s="170">
        <v>5.73</v>
      </c>
      <c r="I138" s="171"/>
      <c r="L138" s="167"/>
      <c r="M138" s="172"/>
      <c r="T138" s="173"/>
      <c r="AT138" s="168" t="s">
        <v>142</v>
      </c>
      <c r="AU138" s="168" t="s">
        <v>87</v>
      </c>
      <c r="AV138" s="15" t="s">
        <v>138</v>
      </c>
      <c r="AW138" s="15" t="s">
        <v>144</v>
      </c>
      <c r="AX138" s="15" t="s">
        <v>27</v>
      </c>
      <c r="AY138" s="168" t="s">
        <v>131</v>
      </c>
    </row>
    <row r="139" spans="2:65" s="1" customFormat="1" ht="16.5" customHeight="1">
      <c r="B139" s="34"/>
      <c r="C139" s="129" t="s">
        <v>138</v>
      </c>
      <c r="D139" s="129" t="s">
        <v>133</v>
      </c>
      <c r="E139" s="130" t="s">
        <v>171</v>
      </c>
      <c r="F139" s="131" t="s">
        <v>172</v>
      </c>
      <c r="G139" s="132" t="s">
        <v>136</v>
      </c>
      <c r="H139" s="133">
        <v>97.9</v>
      </c>
      <c r="I139" s="134"/>
      <c r="J139" s="135">
        <f>ROUND(I139*H139,2)</f>
        <v>0</v>
      </c>
      <c r="K139" s="131" t="s">
        <v>137</v>
      </c>
      <c r="L139" s="34"/>
      <c r="M139" s="136" t="s">
        <v>35</v>
      </c>
      <c r="N139" s="137" t="s">
        <v>49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138</v>
      </c>
      <c r="AT139" s="140" t="s">
        <v>133</v>
      </c>
      <c r="AU139" s="140" t="s">
        <v>87</v>
      </c>
      <c r="AY139" s="18" t="s">
        <v>131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8" t="s">
        <v>27</v>
      </c>
      <c r="BK139" s="141">
        <f>ROUND(I139*H139,2)</f>
        <v>0</v>
      </c>
      <c r="BL139" s="18" t="s">
        <v>138</v>
      </c>
      <c r="BM139" s="140" t="s">
        <v>173</v>
      </c>
    </row>
    <row r="140" spans="2:65" s="1" customFormat="1" ht="11.25">
      <c r="B140" s="34"/>
      <c r="D140" s="142" t="s">
        <v>140</v>
      </c>
      <c r="F140" s="143" t="s">
        <v>174</v>
      </c>
      <c r="I140" s="144"/>
      <c r="L140" s="34"/>
      <c r="M140" s="145"/>
      <c r="T140" s="55"/>
      <c r="AT140" s="18" t="s">
        <v>140</v>
      </c>
      <c r="AU140" s="18" t="s">
        <v>87</v>
      </c>
    </row>
    <row r="141" spans="2:65" s="12" customFormat="1" ht="11.25">
      <c r="B141" s="146"/>
      <c r="D141" s="147" t="s">
        <v>142</v>
      </c>
      <c r="E141" s="148" t="s">
        <v>35</v>
      </c>
      <c r="F141" s="149" t="s">
        <v>175</v>
      </c>
      <c r="H141" s="148" t="s">
        <v>35</v>
      </c>
      <c r="I141" s="150"/>
      <c r="L141" s="146"/>
      <c r="M141" s="151"/>
      <c r="T141" s="152"/>
      <c r="AT141" s="148" t="s">
        <v>142</v>
      </c>
      <c r="AU141" s="148" t="s">
        <v>87</v>
      </c>
      <c r="AV141" s="12" t="s">
        <v>27</v>
      </c>
      <c r="AW141" s="12" t="s">
        <v>144</v>
      </c>
      <c r="AX141" s="12" t="s">
        <v>78</v>
      </c>
      <c r="AY141" s="148" t="s">
        <v>131</v>
      </c>
    </row>
    <row r="142" spans="2:65" s="12" customFormat="1" ht="11.25">
      <c r="B142" s="146"/>
      <c r="D142" s="147" t="s">
        <v>142</v>
      </c>
      <c r="E142" s="148" t="s">
        <v>35</v>
      </c>
      <c r="F142" s="149" t="s">
        <v>145</v>
      </c>
      <c r="H142" s="148" t="s">
        <v>35</v>
      </c>
      <c r="I142" s="150"/>
      <c r="L142" s="146"/>
      <c r="M142" s="151"/>
      <c r="T142" s="152"/>
      <c r="AT142" s="148" t="s">
        <v>142</v>
      </c>
      <c r="AU142" s="148" t="s">
        <v>87</v>
      </c>
      <c r="AV142" s="12" t="s">
        <v>27</v>
      </c>
      <c r="AW142" s="12" t="s">
        <v>144</v>
      </c>
      <c r="AX142" s="12" t="s">
        <v>78</v>
      </c>
      <c r="AY142" s="148" t="s">
        <v>131</v>
      </c>
    </row>
    <row r="143" spans="2:65" s="13" customFormat="1" ht="11.25">
      <c r="B143" s="153"/>
      <c r="D143" s="147" t="s">
        <v>142</v>
      </c>
      <c r="E143" s="154" t="s">
        <v>35</v>
      </c>
      <c r="F143" s="155" t="s">
        <v>176</v>
      </c>
      <c r="H143" s="156">
        <v>26.1</v>
      </c>
      <c r="I143" s="157"/>
      <c r="L143" s="153"/>
      <c r="M143" s="158"/>
      <c r="T143" s="159"/>
      <c r="AT143" s="154" t="s">
        <v>142</v>
      </c>
      <c r="AU143" s="154" t="s">
        <v>87</v>
      </c>
      <c r="AV143" s="13" t="s">
        <v>87</v>
      </c>
      <c r="AW143" s="13" t="s">
        <v>144</v>
      </c>
      <c r="AX143" s="13" t="s">
        <v>78</v>
      </c>
      <c r="AY143" s="154" t="s">
        <v>131</v>
      </c>
    </row>
    <row r="144" spans="2:65" s="13" customFormat="1" ht="11.25">
      <c r="B144" s="153"/>
      <c r="D144" s="147" t="s">
        <v>142</v>
      </c>
      <c r="E144" s="154" t="s">
        <v>35</v>
      </c>
      <c r="F144" s="155" t="s">
        <v>177</v>
      </c>
      <c r="H144" s="156">
        <v>26.6</v>
      </c>
      <c r="I144" s="157"/>
      <c r="L144" s="153"/>
      <c r="M144" s="158"/>
      <c r="T144" s="159"/>
      <c r="AT144" s="154" t="s">
        <v>142</v>
      </c>
      <c r="AU144" s="154" t="s">
        <v>87</v>
      </c>
      <c r="AV144" s="13" t="s">
        <v>87</v>
      </c>
      <c r="AW144" s="13" t="s">
        <v>144</v>
      </c>
      <c r="AX144" s="13" t="s">
        <v>78</v>
      </c>
      <c r="AY144" s="154" t="s">
        <v>131</v>
      </c>
    </row>
    <row r="145" spans="2:65" s="14" customFormat="1" ht="11.25">
      <c r="B145" s="160"/>
      <c r="D145" s="147" t="s">
        <v>142</v>
      </c>
      <c r="E145" s="161" t="s">
        <v>35</v>
      </c>
      <c r="F145" s="162" t="s">
        <v>150</v>
      </c>
      <c r="H145" s="163">
        <v>52.7</v>
      </c>
      <c r="I145" s="164"/>
      <c r="L145" s="160"/>
      <c r="M145" s="165"/>
      <c r="T145" s="166"/>
      <c r="AT145" s="161" t="s">
        <v>142</v>
      </c>
      <c r="AU145" s="161" t="s">
        <v>87</v>
      </c>
      <c r="AV145" s="14" t="s">
        <v>151</v>
      </c>
      <c r="AW145" s="14" t="s">
        <v>144</v>
      </c>
      <c r="AX145" s="14" t="s">
        <v>78</v>
      </c>
      <c r="AY145" s="161" t="s">
        <v>131</v>
      </c>
    </row>
    <row r="146" spans="2:65" s="12" customFormat="1" ht="11.25">
      <c r="B146" s="146"/>
      <c r="D146" s="147" t="s">
        <v>142</v>
      </c>
      <c r="E146" s="148" t="s">
        <v>35</v>
      </c>
      <c r="F146" s="149" t="s">
        <v>152</v>
      </c>
      <c r="H146" s="148" t="s">
        <v>35</v>
      </c>
      <c r="I146" s="150"/>
      <c r="L146" s="146"/>
      <c r="M146" s="151"/>
      <c r="T146" s="152"/>
      <c r="AT146" s="148" t="s">
        <v>142</v>
      </c>
      <c r="AU146" s="148" t="s">
        <v>87</v>
      </c>
      <c r="AV146" s="12" t="s">
        <v>27</v>
      </c>
      <c r="AW146" s="12" t="s">
        <v>144</v>
      </c>
      <c r="AX146" s="12" t="s">
        <v>78</v>
      </c>
      <c r="AY146" s="148" t="s">
        <v>131</v>
      </c>
    </row>
    <row r="147" spans="2:65" s="13" customFormat="1" ht="11.25">
      <c r="B147" s="153"/>
      <c r="D147" s="147" t="s">
        <v>142</v>
      </c>
      <c r="E147" s="154" t="s">
        <v>35</v>
      </c>
      <c r="F147" s="155" t="s">
        <v>178</v>
      </c>
      <c r="H147" s="156">
        <v>23.6</v>
      </c>
      <c r="I147" s="157"/>
      <c r="L147" s="153"/>
      <c r="M147" s="158"/>
      <c r="T147" s="159"/>
      <c r="AT147" s="154" t="s">
        <v>142</v>
      </c>
      <c r="AU147" s="154" t="s">
        <v>87</v>
      </c>
      <c r="AV147" s="13" t="s">
        <v>87</v>
      </c>
      <c r="AW147" s="13" t="s">
        <v>144</v>
      </c>
      <c r="AX147" s="13" t="s">
        <v>78</v>
      </c>
      <c r="AY147" s="154" t="s">
        <v>131</v>
      </c>
    </row>
    <row r="148" spans="2:65" s="13" customFormat="1" ht="11.25">
      <c r="B148" s="153"/>
      <c r="D148" s="147" t="s">
        <v>142</v>
      </c>
      <c r="E148" s="154" t="s">
        <v>35</v>
      </c>
      <c r="F148" s="155" t="s">
        <v>179</v>
      </c>
      <c r="H148" s="156">
        <v>21.6</v>
      </c>
      <c r="I148" s="157"/>
      <c r="L148" s="153"/>
      <c r="M148" s="158"/>
      <c r="T148" s="159"/>
      <c r="AT148" s="154" t="s">
        <v>142</v>
      </c>
      <c r="AU148" s="154" t="s">
        <v>87</v>
      </c>
      <c r="AV148" s="13" t="s">
        <v>87</v>
      </c>
      <c r="AW148" s="13" t="s">
        <v>144</v>
      </c>
      <c r="AX148" s="13" t="s">
        <v>78</v>
      </c>
      <c r="AY148" s="154" t="s">
        <v>131</v>
      </c>
    </row>
    <row r="149" spans="2:65" s="14" customFormat="1" ht="11.25">
      <c r="B149" s="160"/>
      <c r="D149" s="147" t="s">
        <v>142</v>
      </c>
      <c r="E149" s="161" t="s">
        <v>35</v>
      </c>
      <c r="F149" s="162" t="s">
        <v>150</v>
      </c>
      <c r="H149" s="163">
        <v>45.2</v>
      </c>
      <c r="I149" s="164"/>
      <c r="L149" s="160"/>
      <c r="M149" s="165"/>
      <c r="T149" s="166"/>
      <c r="AT149" s="161" t="s">
        <v>142</v>
      </c>
      <c r="AU149" s="161" t="s">
        <v>87</v>
      </c>
      <c r="AV149" s="14" t="s">
        <v>151</v>
      </c>
      <c r="AW149" s="14" t="s">
        <v>144</v>
      </c>
      <c r="AX149" s="14" t="s">
        <v>78</v>
      </c>
      <c r="AY149" s="161" t="s">
        <v>131</v>
      </c>
    </row>
    <row r="150" spans="2:65" s="15" customFormat="1" ht="11.25">
      <c r="B150" s="167"/>
      <c r="D150" s="147" t="s">
        <v>142</v>
      </c>
      <c r="E150" s="168" t="s">
        <v>35</v>
      </c>
      <c r="F150" s="169" t="s">
        <v>155</v>
      </c>
      <c r="H150" s="170">
        <v>97.9</v>
      </c>
      <c r="I150" s="171"/>
      <c r="L150" s="167"/>
      <c r="M150" s="172"/>
      <c r="T150" s="173"/>
      <c r="AT150" s="168" t="s">
        <v>142</v>
      </c>
      <c r="AU150" s="168" t="s">
        <v>87</v>
      </c>
      <c r="AV150" s="15" t="s">
        <v>138</v>
      </c>
      <c r="AW150" s="15" t="s">
        <v>144</v>
      </c>
      <c r="AX150" s="15" t="s">
        <v>27</v>
      </c>
      <c r="AY150" s="168" t="s">
        <v>131</v>
      </c>
    </row>
    <row r="151" spans="2:65" s="1" customFormat="1" ht="21.75" customHeight="1">
      <c r="B151" s="34"/>
      <c r="C151" s="129" t="s">
        <v>180</v>
      </c>
      <c r="D151" s="129" t="s">
        <v>133</v>
      </c>
      <c r="E151" s="130" t="s">
        <v>181</v>
      </c>
      <c r="F151" s="131" t="s">
        <v>182</v>
      </c>
      <c r="G151" s="132" t="s">
        <v>158</v>
      </c>
      <c r="H151" s="133">
        <v>220.953</v>
      </c>
      <c r="I151" s="134"/>
      <c r="J151" s="135">
        <f>ROUND(I151*H151,2)</f>
        <v>0</v>
      </c>
      <c r="K151" s="131" t="s">
        <v>137</v>
      </c>
      <c r="L151" s="34"/>
      <c r="M151" s="136" t="s">
        <v>35</v>
      </c>
      <c r="N151" s="137" t="s">
        <v>49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138</v>
      </c>
      <c r="AT151" s="140" t="s">
        <v>133</v>
      </c>
      <c r="AU151" s="140" t="s">
        <v>87</v>
      </c>
      <c r="AY151" s="18" t="s">
        <v>131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8" t="s">
        <v>27</v>
      </c>
      <c r="BK151" s="141">
        <f>ROUND(I151*H151,2)</f>
        <v>0</v>
      </c>
      <c r="BL151" s="18" t="s">
        <v>138</v>
      </c>
      <c r="BM151" s="140" t="s">
        <v>183</v>
      </c>
    </row>
    <row r="152" spans="2:65" s="1" customFormat="1" ht="11.25">
      <c r="B152" s="34"/>
      <c r="D152" s="142" t="s">
        <v>140</v>
      </c>
      <c r="F152" s="143" t="s">
        <v>184</v>
      </c>
      <c r="I152" s="144"/>
      <c r="L152" s="34"/>
      <c r="M152" s="145"/>
      <c r="T152" s="55"/>
      <c r="AT152" s="18" t="s">
        <v>140</v>
      </c>
      <c r="AU152" s="18" t="s">
        <v>87</v>
      </c>
    </row>
    <row r="153" spans="2:65" s="12" customFormat="1" ht="11.25">
      <c r="B153" s="146"/>
      <c r="D153" s="147" t="s">
        <v>142</v>
      </c>
      <c r="E153" s="148" t="s">
        <v>35</v>
      </c>
      <c r="F153" s="149" t="s">
        <v>145</v>
      </c>
      <c r="H153" s="148" t="s">
        <v>35</v>
      </c>
      <c r="I153" s="150"/>
      <c r="L153" s="146"/>
      <c r="M153" s="151"/>
      <c r="T153" s="152"/>
      <c r="AT153" s="148" t="s">
        <v>142</v>
      </c>
      <c r="AU153" s="148" t="s">
        <v>87</v>
      </c>
      <c r="AV153" s="12" t="s">
        <v>27</v>
      </c>
      <c r="AW153" s="12" t="s">
        <v>144</v>
      </c>
      <c r="AX153" s="12" t="s">
        <v>78</v>
      </c>
      <c r="AY153" s="148" t="s">
        <v>131</v>
      </c>
    </row>
    <row r="154" spans="2:65" s="12" customFormat="1" ht="11.25">
      <c r="B154" s="146"/>
      <c r="D154" s="147" t="s">
        <v>142</v>
      </c>
      <c r="E154" s="148" t="s">
        <v>35</v>
      </c>
      <c r="F154" s="149" t="s">
        <v>146</v>
      </c>
      <c r="H154" s="148" t="s">
        <v>35</v>
      </c>
      <c r="I154" s="150"/>
      <c r="L154" s="146"/>
      <c r="M154" s="151"/>
      <c r="T154" s="152"/>
      <c r="AT154" s="148" t="s">
        <v>142</v>
      </c>
      <c r="AU154" s="148" t="s">
        <v>87</v>
      </c>
      <c r="AV154" s="12" t="s">
        <v>27</v>
      </c>
      <c r="AW154" s="12" t="s">
        <v>144</v>
      </c>
      <c r="AX154" s="12" t="s">
        <v>78</v>
      </c>
      <c r="AY154" s="148" t="s">
        <v>131</v>
      </c>
    </row>
    <row r="155" spans="2:65" s="13" customFormat="1" ht="11.25">
      <c r="B155" s="153"/>
      <c r="D155" s="147" t="s">
        <v>142</v>
      </c>
      <c r="E155" s="154" t="s">
        <v>35</v>
      </c>
      <c r="F155" s="155" t="s">
        <v>185</v>
      </c>
      <c r="H155" s="156">
        <v>3.6</v>
      </c>
      <c r="I155" s="157"/>
      <c r="L155" s="153"/>
      <c r="M155" s="158"/>
      <c r="T155" s="159"/>
      <c r="AT155" s="154" t="s">
        <v>142</v>
      </c>
      <c r="AU155" s="154" t="s">
        <v>87</v>
      </c>
      <c r="AV155" s="13" t="s">
        <v>87</v>
      </c>
      <c r="AW155" s="13" t="s">
        <v>144</v>
      </c>
      <c r="AX155" s="13" t="s">
        <v>78</v>
      </c>
      <c r="AY155" s="154" t="s">
        <v>131</v>
      </c>
    </row>
    <row r="156" spans="2:65" s="13" customFormat="1" ht="11.25">
      <c r="B156" s="153"/>
      <c r="D156" s="147" t="s">
        <v>142</v>
      </c>
      <c r="E156" s="154" t="s">
        <v>35</v>
      </c>
      <c r="F156" s="155" t="s">
        <v>186</v>
      </c>
      <c r="H156" s="156">
        <v>3.6</v>
      </c>
      <c r="I156" s="157"/>
      <c r="L156" s="153"/>
      <c r="M156" s="158"/>
      <c r="T156" s="159"/>
      <c r="AT156" s="154" t="s">
        <v>142</v>
      </c>
      <c r="AU156" s="154" t="s">
        <v>87</v>
      </c>
      <c r="AV156" s="13" t="s">
        <v>87</v>
      </c>
      <c r="AW156" s="13" t="s">
        <v>144</v>
      </c>
      <c r="AX156" s="13" t="s">
        <v>78</v>
      </c>
      <c r="AY156" s="154" t="s">
        <v>131</v>
      </c>
    </row>
    <row r="157" spans="2:65" s="12" customFormat="1" ht="11.25">
      <c r="B157" s="146"/>
      <c r="D157" s="147" t="s">
        <v>142</v>
      </c>
      <c r="E157" s="148" t="s">
        <v>35</v>
      </c>
      <c r="F157" s="149" t="s">
        <v>148</v>
      </c>
      <c r="H157" s="148" t="s">
        <v>35</v>
      </c>
      <c r="I157" s="150"/>
      <c r="L157" s="146"/>
      <c r="M157" s="151"/>
      <c r="T157" s="152"/>
      <c r="AT157" s="148" t="s">
        <v>142</v>
      </c>
      <c r="AU157" s="148" t="s">
        <v>87</v>
      </c>
      <c r="AV157" s="12" t="s">
        <v>27</v>
      </c>
      <c r="AW157" s="12" t="s">
        <v>144</v>
      </c>
      <c r="AX157" s="12" t="s">
        <v>78</v>
      </c>
      <c r="AY157" s="148" t="s">
        <v>131</v>
      </c>
    </row>
    <row r="158" spans="2:65" s="13" customFormat="1" ht="11.25">
      <c r="B158" s="153"/>
      <c r="D158" s="147" t="s">
        <v>142</v>
      </c>
      <c r="E158" s="154" t="s">
        <v>35</v>
      </c>
      <c r="F158" s="155" t="s">
        <v>187</v>
      </c>
      <c r="H158" s="156">
        <v>7.02</v>
      </c>
      <c r="I158" s="157"/>
      <c r="L158" s="153"/>
      <c r="M158" s="158"/>
      <c r="T158" s="159"/>
      <c r="AT158" s="154" t="s">
        <v>142</v>
      </c>
      <c r="AU158" s="154" t="s">
        <v>87</v>
      </c>
      <c r="AV158" s="13" t="s">
        <v>87</v>
      </c>
      <c r="AW158" s="13" t="s">
        <v>144</v>
      </c>
      <c r="AX158" s="13" t="s">
        <v>78</v>
      </c>
      <c r="AY158" s="154" t="s">
        <v>131</v>
      </c>
    </row>
    <row r="159" spans="2:65" s="13" customFormat="1" ht="11.25">
      <c r="B159" s="153"/>
      <c r="D159" s="147" t="s">
        <v>142</v>
      </c>
      <c r="E159" s="154" t="s">
        <v>35</v>
      </c>
      <c r="F159" s="155" t="s">
        <v>188</v>
      </c>
      <c r="H159" s="156">
        <v>2.04</v>
      </c>
      <c r="I159" s="157"/>
      <c r="L159" s="153"/>
      <c r="M159" s="158"/>
      <c r="T159" s="159"/>
      <c r="AT159" s="154" t="s">
        <v>142</v>
      </c>
      <c r="AU159" s="154" t="s">
        <v>87</v>
      </c>
      <c r="AV159" s="13" t="s">
        <v>87</v>
      </c>
      <c r="AW159" s="13" t="s">
        <v>144</v>
      </c>
      <c r="AX159" s="13" t="s">
        <v>78</v>
      </c>
      <c r="AY159" s="154" t="s">
        <v>131</v>
      </c>
    </row>
    <row r="160" spans="2:65" s="12" customFormat="1" ht="11.25">
      <c r="B160" s="146"/>
      <c r="D160" s="147" t="s">
        <v>142</v>
      </c>
      <c r="E160" s="148" t="s">
        <v>35</v>
      </c>
      <c r="F160" s="149" t="s">
        <v>189</v>
      </c>
      <c r="H160" s="148" t="s">
        <v>35</v>
      </c>
      <c r="I160" s="150"/>
      <c r="L160" s="146"/>
      <c r="M160" s="151"/>
      <c r="T160" s="152"/>
      <c r="AT160" s="148" t="s">
        <v>142</v>
      </c>
      <c r="AU160" s="148" t="s">
        <v>87</v>
      </c>
      <c r="AV160" s="12" t="s">
        <v>27</v>
      </c>
      <c r="AW160" s="12" t="s">
        <v>144</v>
      </c>
      <c r="AX160" s="12" t="s">
        <v>78</v>
      </c>
      <c r="AY160" s="148" t="s">
        <v>131</v>
      </c>
    </row>
    <row r="161" spans="2:51" s="13" customFormat="1" ht="11.25">
      <c r="B161" s="153"/>
      <c r="D161" s="147" t="s">
        <v>142</v>
      </c>
      <c r="E161" s="154" t="s">
        <v>35</v>
      </c>
      <c r="F161" s="155" t="s">
        <v>190</v>
      </c>
      <c r="H161" s="156">
        <v>3.915</v>
      </c>
      <c r="I161" s="157"/>
      <c r="L161" s="153"/>
      <c r="M161" s="158"/>
      <c r="T161" s="159"/>
      <c r="AT161" s="154" t="s">
        <v>142</v>
      </c>
      <c r="AU161" s="154" t="s">
        <v>87</v>
      </c>
      <c r="AV161" s="13" t="s">
        <v>87</v>
      </c>
      <c r="AW161" s="13" t="s">
        <v>144</v>
      </c>
      <c r="AX161" s="13" t="s">
        <v>78</v>
      </c>
      <c r="AY161" s="154" t="s">
        <v>131</v>
      </c>
    </row>
    <row r="162" spans="2:51" s="13" customFormat="1" ht="11.25">
      <c r="B162" s="153"/>
      <c r="D162" s="147" t="s">
        <v>142</v>
      </c>
      <c r="E162" s="154" t="s">
        <v>35</v>
      </c>
      <c r="F162" s="155" t="s">
        <v>191</v>
      </c>
      <c r="H162" s="156">
        <v>3.99</v>
      </c>
      <c r="I162" s="157"/>
      <c r="L162" s="153"/>
      <c r="M162" s="158"/>
      <c r="T162" s="159"/>
      <c r="AT162" s="154" t="s">
        <v>142</v>
      </c>
      <c r="AU162" s="154" t="s">
        <v>87</v>
      </c>
      <c r="AV162" s="13" t="s">
        <v>87</v>
      </c>
      <c r="AW162" s="13" t="s">
        <v>144</v>
      </c>
      <c r="AX162" s="13" t="s">
        <v>78</v>
      </c>
      <c r="AY162" s="154" t="s">
        <v>131</v>
      </c>
    </row>
    <row r="163" spans="2:51" s="12" customFormat="1" ht="11.25">
      <c r="B163" s="146"/>
      <c r="D163" s="147" t="s">
        <v>142</v>
      </c>
      <c r="E163" s="148" t="s">
        <v>35</v>
      </c>
      <c r="F163" s="149" t="s">
        <v>192</v>
      </c>
      <c r="H163" s="148" t="s">
        <v>35</v>
      </c>
      <c r="I163" s="150"/>
      <c r="L163" s="146"/>
      <c r="M163" s="151"/>
      <c r="T163" s="152"/>
      <c r="AT163" s="148" t="s">
        <v>142</v>
      </c>
      <c r="AU163" s="148" t="s">
        <v>87</v>
      </c>
      <c r="AV163" s="12" t="s">
        <v>27</v>
      </c>
      <c r="AW163" s="12" t="s">
        <v>144</v>
      </c>
      <c r="AX163" s="12" t="s">
        <v>78</v>
      </c>
      <c r="AY163" s="148" t="s">
        <v>131</v>
      </c>
    </row>
    <row r="164" spans="2:51" s="13" customFormat="1" ht="11.25">
      <c r="B164" s="153"/>
      <c r="D164" s="147" t="s">
        <v>142</v>
      </c>
      <c r="E164" s="154" t="s">
        <v>35</v>
      </c>
      <c r="F164" s="155" t="s">
        <v>193</v>
      </c>
      <c r="H164" s="156">
        <v>13.33</v>
      </c>
      <c r="I164" s="157"/>
      <c r="L164" s="153"/>
      <c r="M164" s="158"/>
      <c r="T164" s="159"/>
      <c r="AT164" s="154" t="s">
        <v>142</v>
      </c>
      <c r="AU164" s="154" t="s">
        <v>87</v>
      </c>
      <c r="AV164" s="13" t="s">
        <v>87</v>
      </c>
      <c r="AW164" s="13" t="s">
        <v>144</v>
      </c>
      <c r="AX164" s="13" t="s">
        <v>78</v>
      </c>
      <c r="AY164" s="154" t="s">
        <v>131</v>
      </c>
    </row>
    <row r="165" spans="2:51" s="13" customFormat="1" ht="11.25">
      <c r="B165" s="153"/>
      <c r="D165" s="147" t="s">
        <v>142</v>
      </c>
      <c r="E165" s="154" t="s">
        <v>35</v>
      </c>
      <c r="F165" s="155" t="s">
        <v>194</v>
      </c>
      <c r="H165" s="156">
        <v>30.53</v>
      </c>
      <c r="I165" s="157"/>
      <c r="L165" s="153"/>
      <c r="M165" s="158"/>
      <c r="T165" s="159"/>
      <c r="AT165" s="154" t="s">
        <v>142</v>
      </c>
      <c r="AU165" s="154" t="s">
        <v>87</v>
      </c>
      <c r="AV165" s="13" t="s">
        <v>87</v>
      </c>
      <c r="AW165" s="13" t="s">
        <v>144</v>
      </c>
      <c r="AX165" s="13" t="s">
        <v>78</v>
      </c>
      <c r="AY165" s="154" t="s">
        <v>131</v>
      </c>
    </row>
    <row r="166" spans="2:51" s="12" customFormat="1" ht="11.25">
      <c r="B166" s="146"/>
      <c r="D166" s="147" t="s">
        <v>142</v>
      </c>
      <c r="E166" s="148" t="s">
        <v>35</v>
      </c>
      <c r="F166" s="149" t="s">
        <v>195</v>
      </c>
      <c r="H166" s="148" t="s">
        <v>35</v>
      </c>
      <c r="I166" s="150"/>
      <c r="L166" s="146"/>
      <c r="M166" s="151"/>
      <c r="T166" s="152"/>
      <c r="AT166" s="148" t="s">
        <v>142</v>
      </c>
      <c r="AU166" s="148" t="s">
        <v>87</v>
      </c>
      <c r="AV166" s="12" t="s">
        <v>27</v>
      </c>
      <c r="AW166" s="12" t="s">
        <v>144</v>
      </c>
      <c r="AX166" s="12" t="s">
        <v>78</v>
      </c>
      <c r="AY166" s="148" t="s">
        <v>131</v>
      </c>
    </row>
    <row r="167" spans="2:51" s="13" customFormat="1" ht="11.25">
      <c r="B167" s="153"/>
      <c r="D167" s="147" t="s">
        <v>142</v>
      </c>
      <c r="E167" s="154" t="s">
        <v>35</v>
      </c>
      <c r="F167" s="155" t="s">
        <v>196</v>
      </c>
      <c r="H167" s="156">
        <v>11.7</v>
      </c>
      <c r="I167" s="157"/>
      <c r="L167" s="153"/>
      <c r="M167" s="158"/>
      <c r="T167" s="159"/>
      <c r="AT167" s="154" t="s">
        <v>142</v>
      </c>
      <c r="AU167" s="154" t="s">
        <v>87</v>
      </c>
      <c r="AV167" s="13" t="s">
        <v>87</v>
      </c>
      <c r="AW167" s="13" t="s">
        <v>144</v>
      </c>
      <c r="AX167" s="13" t="s">
        <v>78</v>
      </c>
      <c r="AY167" s="154" t="s">
        <v>131</v>
      </c>
    </row>
    <row r="168" spans="2:51" s="13" customFormat="1" ht="11.25">
      <c r="B168" s="153"/>
      <c r="D168" s="147" t="s">
        <v>142</v>
      </c>
      <c r="E168" s="154" t="s">
        <v>35</v>
      </c>
      <c r="F168" s="155" t="s">
        <v>197</v>
      </c>
      <c r="H168" s="156">
        <v>30.42</v>
      </c>
      <c r="I168" s="157"/>
      <c r="L168" s="153"/>
      <c r="M168" s="158"/>
      <c r="T168" s="159"/>
      <c r="AT168" s="154" t="s">
        <v>142</v>
      </c>
      <c r="AU168" s="154" t="s">
        <v>87</v>
      </c>
      <c r="AV168" s="13" t="s">
        <v>87</v>
      </c>
      <c r="AW168" s="13" t="s">
        <v>144</v>
      </c>
      <c r="AX168" s="13" t="s">
        <v>78</v>
      </c>
      <c r="AY168" s="154" t="s">
        <v>131</v>
      </c>
    </row>
    <row r="169" spans="2:51" s="14" customFormat="1" ht="11.25">
      <c r="B169" s="160"/>
      <c r="D169" s="147" t="s">
        <v>142</v>
      </c>
      <c r="E169" s="161" t="s">
        <v>35</v>
      </c>
      <c r="F169" s="162" t="s">
        <v>150</v>
      </c>
      <c r="H169" s="163">
        <v>110.145</v>
      </c>
      <c r="I169" s="164"/>
      <c r="L169" s="160"/>
      <c r="M169" s="165"/>
      <c r="T169" s="166"/>
      <c r="AT169" s="161" t="s">
        <v>142</v>
      </c>
      <c r="AU169" s="161" t="s">
        <v>87</v>
      </c>
      <c r="AV169" s="14" t="s">
        <v>151</v>
      </c>
      <c r="AW169" s="14" t="s">
        <v>144</v>
      </c>
      <c r="AX169" s="14" t="s">
        <v>78</v>
      </c>
      <c r="AY169" s="161" t="s">
        <v>131</v>
      </c>
    </row>
    <row r="170" spans="2:51" s="12" customFormat="1" ht="11.25">
      <c r="B170" s="146"/>
      <c r="D170" s="147" t="s">
        <v>142</v>
      </c>
      <c r="E170" s="148" t="s">
        <v>35</v>
      </c>
      <c r="F170" s="149" t="s">
        <v>152</v>
      </c>
      <c r="H170" s="148" t="s">
        <v>35</v>
      </c>
      <c r="I170" s="150"/>
      <c r="L170" s="146"/>
      <c r="M170" s="151"/>
      <c r="T170" s="152"/>
      <c r="AT170" s="148" t="s">
        <v>142</v>
      </c>
      <c r="AU170" s="148" t="s">
        <v>87</v>
      </c>
      <c r="AV170" s="12" t="s">
        <v>27</v>
      </c>
      <c r="AW170" s="12" t="s">
        <v>144</v>
      </c>
      <c r="AX170" s="12" t="s">
        <v>78</v>
      </c>
      <c r="AY170" s="148" t="s">
        <v>131</v>
      </c>
    </row>
    <row r="171" spans="2:51" s="12" customFormat="1" ht="11.25">
      <c r="B171" s="146"/>
      <c r="D171" s="147" t="s">
        <v>142</v>
      </c>
      <c r="E171" s="148" t="s">
        <v>35</v>
      </c>
      <c r="F171" s="149" t="s">
        <v>146</v>
      </c>
      <c r="H171" s="148" t="s">
        <v>35</v>
      </c>
      <c r="I171" s="150"/>
      <c r="L171" s="146"/>
      <c r="M171" s="151"/>
      <c r="T171" s="152"/>
      <c r="AT171" s="148" t="s">
        <v>142</v>
      </c>
      <c r="AU171" s="148" t="s">
        <v>87</v>
      </c>
      <c r="AV171" s="12" t="s">
        <v>27</v>
      </c>
      <c r="AW171" s="12" t="s">
        <v>144</v>
      </c>
      <c r="AX171" s="12" t="s">
        <v>78</v>
      </c>
      <c r="AY171" s="148" t="s">
        <v>131</v>
      </c>
    </row>
    <row r="172" spans="2:51" s="13" customFormat="1" ht="11.25">
      <c r="B172" s="153"/>
      <c r="D172" s="147" t="s">
        <v>142</v>
      </c>
      <c r="E172" s="154" t="s">
        <v>35</v>
      </c>
      <c r="F172" s="155" t="s">
        <v>198</v>
      </c>
      <c r="H172" s="156">
        <v>4.2300000000000004</v>
      </c>
      <c r="I172" s="157"/>
      <c r="L172" s="153"/>
      <c r="M172" s="158"/>
      <c r="T172" s="159"/>
      <c r="AT172" s="154" t="s">
        <v>142</v>
      </c>
      <c r="AU172" s="154" t="s">
        <v>87</v>
      </c>
      <c r="AV172" s="13" t="s">
        <v>87</v>
      </c>
      <c r="AW172" s="13" t="s">
        <v>144</v>
      </c>
      <c r="AX172" s="13" t="s">
        <v>78</v>
      </c>
      <c r="AY172" s="154" t="s">
        <v>131</v>
      </c>
    </row>
    <row r="173" spans="2:51" s="13" customFormat="1" ht="11.25">
      <c r="B173" s="153"/>
      <c r="D173" s="147" t="s">
        <v>142</v>
      </c>
      <c r="E173" s="154" t="s">
        <v>35</v>
      </c>
      <c r="F173" s="155" t="s">
        <v>199</v>
      </c>
      <c r="H173" s="156">
        <v>3.48</v>
      </c>
      <c r="I173" s="157"/>
      <c r="L173" s="153"/>
      <c r="M173" s="158"/>
      <c r="T173" s="159"/>
      <c r="AT173" s="154" t="s">
        <v>142</v>
      </c>
      <c r="AU173" s="154" t="s">
        <v>87</v>
      </c>
      <c r="AV173" s="13" t="s">
        <v>87</v>
      </c>
      <c r="AW173" s="13" t="s">
        <v>144</v>
      </c>
      <c r="AX173" s="13" t="s">
        <v>78</v>
      </c>
      <c r="AY173" s="154" t="s">
        <v>131</v>
      </c>
    </row>
    <row r="174" spans="2:51" s="12" customFormat="1" ht="11.25">
      <c r="B174" s="146"/>
      <c r="D174" s="147" t="s">
        <v>142</v>
      </c>
      <c r="E174" s="148" t="s">
        <v>35</v>
      </c>
      <c r="F174" s="149" t="s">
        <v>148</v>
      </c>
      <c r="H174" s="148" t="s">
        <v>35</v>
      </c>
      <c r="I174" s="150"/>
      <c r="L174" s="146"/>
      <c r="M174" s="151"/>
      <c r="T174" s="152"/>
      <c r="AT174" s="148" t="s">
        <v>142</v>
      </c>
      <c r="AU174" s="148" t="s">
        <v>87</v>
      </c>
      <c r="AV174" s="12" t="s">
        <v>27</v>
      </c>
      <c r="AW174" s="12" t="s">
        <v>144</v>
      </c>
      <c r="AX174" s="12" t="s">
        <v>78</v>
      </c>
      <c r="AY174" s="148" t="s">
        <v>131</v>
      </c>
    </row>
    <row r="175" spans="2:51" s="13" customFormat="1" ht="11.25">
      <c r="B175" s="153"/>
      <c r="D175" s="147" t="s">
        <v>142</v>
      </c>
      <c r="E175" s="154" t="s">
        <v>35</v>
      </c>
      <c r="F175" s="155" t="s">
        <v>200</v>
      </c>
      <c r="H175" s="156">
        <v>6.03</v>
      </c>
      <c r="I175" s="157"/>
      <c r="L175" s="153"/>
      <c r="M175" s="158"/>
      <c r="T175" s="159"/>
      <c r="AT175" s="154" t="s">
        <v>142</v>
      </c>
      <c r="AU175" s="154" t="s">
        <v>87</v>
      </c>
      <c r="AV175" s="13" t="s">
        <v>87</v>
      </c>
      <c r="AW175" s="13" t="s">
        <v>144</v>
      </c>
      <c r="AX175" s="13" t="s">
        <v>78</v>
      </c>
      <c r="AY175" s="154" t="s">
        <v>131</v>
      </c>
    </row>
    <row r="176" spans="2:51" s="13" customFormat="1" ht="11.25">
      <c r="B176" s="153"/>
      <c r="D176" s="147" t="s">
        <v>142</v>
      </c>
      <c r="E176" s="154" t="s">
        <v>35</v>
      </c>
      <c r="F176" s="155" t="s">
        <v>201</v>
      </c>
      <c r="H176" s="156">
        <v>2.34</v>
      </c>
      <c r="I176" s="157"/>
      <c r="L176" s="153"/>
      <c r="M176" s="158"/>
      <c r="T176" s="159"/>
      <c r="AT176" s="154" t="s">
        <v>142</v>
      </c>
      <c r="AU176" s="154" t="s">
        <v>87</v>
      </c>
      <c r="AV176" s="13" t="s">
        <v>87</v>
      </c>
      <c r="AW176" s="13" t="s">
        <v>144</v>
      </c>
      <c r="AX176" s="13" t="s">
        <v>78</v>
      </c>
      <c r="AY176" s="154" t="s">
        <v>131</v>
      </c>
    </row>
    <row r="177" spans="2:65" s="12" customFormat="1" ht="11.25">
      <c r="B177" s="146"/>
      <c r="D177" s="147" t="s">
        <v>142</v>
      </c>
      <c r="E177" s="148" t="s">
        <v>35</v>
      </c>
      <c r="F177" s="149" t="s">
        <v>189</v>
      </c>
      <c r="H177" s="148" t="s">
        <v>35</v>
      </c>
      <c r="I177" s="150"/>
      <c r="L177" s="146"/>
      <c r="M177" s="151"/>
      <c r="T177" s="152"/>
      <c r="AT177" s="148" t="s">
        <v>142</v>
      </c>
      <c r="AU177" s="148" t="s">
        <v>87</v>
      </c>
      <c r="AV177" s="12" t="s">
        <v>27</v>
      </c>
      <c r="AW177" s="12" t="s">
        <v>144</v>
      </c>
      <c r="AX177" s="12" t="s">
        <v>78</v>
      </c>
      <c r="AY177" s="148" t="s">
        <v>131</v>
      </c>
    </row>
    <row r="178" spans="2:65" s="13" customFormat="1" ht="11.25">
      <c r="B178" s="153"/>
      <c r="D178" s="147" t="s">
        <v>142</v>
      </c>
      <c r="E178" s="154" t="s">
        <v>35</v>
      </c>
      <c r="F178" s="155" t="s">
        <v>202</v>
      </c>
      <c r="H178" s="156">
        <v>3.54</v>
      </c>
      <c r="I178" s="157"/>
      <c r="L178" s="153"/>
      <c r="M178" s="158"/>
      <c r="T178" s="159"/>
      <c r="AT178" s="154" t="s">
        <v>142</v>
      </c>
      <c r="AU178" s="154" t="s">
        <v>87</v>
      </c>
      <c r="AV178" s="13" t="s">
        <v>87</v>
      </c>
      <c r="AW178" s="13" t="s">
        <v>144</v>
      </c>
      <c r="AX178" s="13" t="s">
        <v>78</v>
      </c>
      <c r="AY178" s="154" t="s">
        <v>131</v>
      </c>
    </row>
    <row r="179" spans="2:65" s="13" customFormat="1" ht="11.25">
      <c r="B179" s="153"/>
      <c r="D179" s="147" t="s">
        <v>142</v>
      </c>
      <c r="E179" s="154" t="s">
        <v>35</v>
      </c>
      <c r="F179" s="155" t="s">
        <v>203</v>
      </c>
      <c r="H179" s="156">
        <v>3.24</v>
      </c>
      <c r="I179" s="157"/>
      <c r="L179" s="153"/>
      <c r="M179" s="158"/>
      <c r="T179" s="159"/>
      <c r="AT179" s="154" t="s">
        <v>142</v>
      </c>
      <c r="AU179" s="154" t="s">
        <v>87</v>
      </c>
      <c r="AV179" s="13" t="s">
        <v>87</v>
      </c>
      <c r="AW179" s="13" t="s">
        <v>144</v>
      </c>
      <c r="AX179" s="13" t="s">
        <v>78</v>
      </c>
      <c r="AY179" s="154" t="s">
        <v>131</v>
      </c>
    </row>
    <row r="180" spans="2:65" s="12" customFormat="1" ht="11.25">
      <c r="B180" s="146"/>
      <c r="D180" s="147" t="s">
        <v>142</v>
      </c>
      <c r="E180" s="148" t="s">
        <v>35</v>
      </c>
      <c r="F180" s="149" t="s">
        <v>192</v>
      </c>
      <c r="H180" s="148" t="s">
        <v>35</v>
      </c>
      <c r="I180" s="150"/>
      <c r="L180" s="146"/>
      <c r="M180" s="151"/>
      <c r="T180" s="152"/>
      <c r="AT180" s="148" t="s">
        <v>142</v>
      </c>
      <c r="AU180" s="148" t="s">
        <v>87</v>
      </c>
      <c r="AV180" s="12" t="s">
        <v>27</v>
      </c>
      <c r="AW180" s="12" t="s">
        <v>144</v>
      </c>
      <c r="AX180" s="12" t="s">
        <v>78</v>
      </c>
      <c r="AY180" s="148" t="s">
        <v>131</v>
      </c>
    </row>
    <row r="181" spans="2:65" s="13" customFormat="1" ht="11.25">
      <c r="B181" s="153"/>
      <c r="D181" s="147" t="s">
        <v>142</v>
      </c>
      <c r="E181" s="154" t="s">
        <v>35</v>
      </c>
      <c r="F181" s="155" t="s">
        <v>204</v>
      </c>
      <c r="H181" s="156">
        <v>11.25</v>
      </c>
      <c r="I181" s="157"/>
      <c r="L181" s="153"/>
      <c r="M181" s="158"/>
      <c r="T181" s="159"/>
      <c r="AT181" s="154" t="s">
        <v>142</v>
      </c>
      <c r="AU181" s="154" t="s">
        <v>87</v>
      </c>
      <c r="AV181" s="13" t="s">
        <v>87</v>
      </c>
      <c r="AW181" s="13" t="s">
        <v>144</v>
      </c>
      <c r="AX181" s="13" t="s">
        <v>78</v>
      </c>
      <c r="AY181" s="154" t="s">
        <v>131</v>
      </c>
    </row>
    <row r="182" spans="2:65" s="13" customFormat="1" ht="11.25">
      <c r="B182" s="153"/>
      <c r="D182" s="147" t="s">
        <v>142</v>
      </c>
      <c r="E182" s="154" t="s">
        <v>35</v>
      </c>
      <c r="F182" s="155" t="s">
        <v>205</v>
      </c>
      <c r="H182" s="156">
        <v>29.8125</v>
      </c>
      <c r="I182" s="157"/>
      <c r="L182" s="153"/>
      <c r="M182" s="158"/>
      <c r="T182" s="159"/>
      <c r="AT182" s="154" t="s">
        <v>142</v>
      </c>
      <c r="AU182" s="154" t="s">
        <v>87</v>
      </c>
      <c r="AV182" s="13" t="s">
        <v>87</v>
      </c>
      <c r="AW182" s="13" t="s">
        <v>144</v>
      </c>
      <c r="AX182" s="13" t="s">
        <v>78</v>
      </c>
      <c r="AY182" s="154" t="s">
        <v>131</v>
      </c>
    </row>
    <row r="183" spans="2:65" s="13" customFormat="1" ht="11.25">
      <c r="B183" s="153"/>
      <c r="D183" s="147" t="s">
        <v>142</v>
      </c>
      <c r="E183" s="154" t="s">
        <v>35</v>
      </c>
      <c r="F183" s="155" t="s">
        <v>206</v>
      </c>
      <c r="H183" s="156">
        <v>2.25</v>
      </c>
      <c r="I183" s="157"/>
      <c r="L183" s="153"/>
      <c r="M183" s="158"/>
      <c r="T183" s="159"/>
      <c r="AT183" s="154" t="s">
        <v>142</v>
      </c>
      <c r="AU183" s="154" t="s">
        <v>87</v>
      </c>
      <c r="AV183" s="13" t="s">
        <v>87</v>
      </c>
      <c r="AW183" s="13" t="s">
        <v>144</v>
      </c>
      <c r="AX183" s="13" t="s">
        <v>78</v>
      </c>
      <c r="AY183" s="154" t="s">
        <v>131</v>
      </c>
    </row>
    <row r="184" spans="2:65" s="12" customFormat="1" ht="11.25">
      <c r="B184" s="146"/>
      <c r="D184" s="147" t="s">
        <v>142</v>
      </c>
      <c r="E184" s="148" t="s">
        <v>35</v>
      </c>
      <c r="F184" s="149" t="s">
        <v>195</v>
      </c>
      <c r="H184" s="148" t="s">
        <v>35</v>
      </c>
      <c r="I184" s="150"/>
      <c r="L184" s="146"/>
      <c r="M184" s="151"/>
      <c r="T184" s="152"/>
      <c r="AT184" s="148" t="s">
        <v>142</v>
      </c>
      <c r="AU184" s="148" t="s">
        <v>87</v>
      </c>
      <c r="AV184" s="12" t="s">
        <v>27</v>
      </c>
      <c r="AW184" s="12" t="s">
        <v>144</v>
      </c>
      <c r="AX184" s="12" t="s">
        <v>78</v>
      </c>
      <c r="AY184" s="148" t="s">
        <v>131</v>
      </c>
    </row>
    <row r="185" spans="2:65" s="13" customFormat="1" ht="11.25">
      <c r="B185" s="153"/>
      <c r="D185" s="147" t="s">
        <v>142</v>
      </c>
      <c r="E185" s="154" t="s">
        <v>35</v>
      </c>
      <c r="F185" s="155" t="s">
        <v>207</v>
      </c>
      <c r="H185" s="156">
        <v>12.8375</v>
      </c>
      <c r="I185" s="157"/>
      <c r="L185" s="153"/>
      <c r="M185" s="158"/>
      <c r="T185" s="159"/>
      <c r="AT185" s="154" t="s">
        <v>142</v>
      </c>
      <c r="AU185" s="154" t="s">
        <v>87</v>
      </c>
      <c r="AV185" s="13" t="s">
        <v>87</v>
      </c>
      <c r="AW185" s="13" t="s">
        <v>144</v>
      </c>
      <c r="AX185" s="13" t="s">
        <v>78</v>
      </c>
      <c r="AY185" s="154" t="s">
        <v>131</v>
      </c>
    </row>
    <row r="186" spans="2:65" s="13" customFormat="1" ht="11.25">
      <c r="B186" s="153"/>
      <c r="D186" s="147" t="s">
        <v>142</v>
      </c>
      <c r="E186" s="154" t="s">
        <v>35</v>
      </c>
      <c r="F186" s="155" t="s">
        <v>208</v>
      </c>
      <c r="H186" s="156">
        <v>31.797499999999999</v>
      </c>
      <c r="I186" s="157"/>
      <c r="L186" s="153"/>
      <c r="M186" s="158"/>
      <c r="T186" s="159"/>
      <c r="AT186" s="154" t="s">
        <v>142</v>
      </c>
      <c r="AU186" s="154" t="s">
        <v>87</v>
      </c>
      <c r="AV186" s="13" t="s">
        <v>87</v>
      </c>
      <c r="AW186" s="13" t="s">
        <v>144</v>
      </c>
      <c r="AX186" s="13" t="s">
        <v>78</v>
      </c>
      <c r="AY186" s="154" t="s">
        <v>131</v>
      </c>
    </row>
    <row r="187" spans="2:65" s="14" customFormat="1" ht="11.25">
      <c r="B187" s="160"/>
      <c r="D187" s="147" t="s">
        <v>142</v>
      </c>
      <c r="E187" s="161" t="s">
        <v>35</v>
      </c>
      <c r="F187" s="162" t="s">
        <v>150</v>
      </c>
      <c r="H187" s="163">
        <v>110.8075</v>
      </c>
      <c r="I187" s="164"/>
      <c r="L187" s="160"/>
      <c r="M187" s="165"/>
      <c r="T187" s="166"/>
      <c r="AT187" s="161" t="s">
        <v>142</v>
      </c>
      <c r="AU187" s="161" t="s">
        <v>87</v>
      </c>
      <c r="AV187" s="14" t="s">
        <v>151</v>
      </c>
      <c r="AW187" s="14" t="s">
        <v>144</v>
      </c>
      <c r="AX187" s="14" t="s">
        <v>78</v>
      </c>
      <c r="AY187" s="161" t="s">
        <v>131</v>
      </c>
    </row>
    <row r="188" spans="2:65" s="15" customFormat="1" ht="11.25">
      <c r="B188" s="167"/>
      <c r="D188" s="147" t="s">
        <v>142</v>
      </c>
      <c r="E188" s="168" t="s">
        <v>35</v>
      </c>
      <c r="F188" s="169" t="s">
        <v>155</v>
      </c>
      <c r="H188" s="170">
        <v>220.95249999999999</v>
      </c>
      <c r="I188" s="171"/>
      <c r="L188" s="167"/>
      <c r="M188" s="172"/>
      <c r="T188" s="173"/>
      <c r="AT188" s="168" t="s">
        <v>142</v>
      </c>
      <c r="AU188" s="168" t="s">
        <v>87</v>
      </c>
      <c r="AV188" s="15" t="s">
        <v>138</v>
      </c>
      <c r="AW188" s="15" t="s">
        <v>144</v>
      </c>
      <c r="AX188" s="15" t="s">
        <v>27</v>
      </c>
      <c r="AY188" s="168" t="s">
        <v>131</v>
      </c>
    </row>
    <row r="189" spans="2:65" s="1" customFormat="1" ht="24.2" customHeight="1">
      <c r="B189" s="34"/>
      <c r="C189" s="129" t="s">
        <v>209</v>
      </c>
      <c r="D189" s="129" t="s">
        <v>133</v>
      </c>
      <c r="E189" s="130" t="s">
        <v>210</v>
      </c>
      <c r="F189" s="131" t="s">
        <v>211</v>
      </c>
      <c r="G189" s="132" t="s">
        <v>158</v>
      </c>
      <c r="H189" s="133">
        <v>537.5</v>
      </c>
      <c r="I189" s="134"/>
      <c r="J189" s="135">
        <f>ROUND(I189*H189,2)</f>
        <v>0</v>
      </c>
      <c r="K189" s="131" t="s">
        <v>137</v>
      </c>
      <c r="L189" s="34"/>
      <c r="M189" s="136" t="s">
        <v>35</v>
      </c>
      <c r="N189" s="137" t="s">
        <v>49</v>
      </c>
      <c r="P189" s="138">
        <f>O189*H189</f>
        <v>0</v>
      </c>
      <c r="Q189" s="138">
        <v>0</v>
      </c>
      <c r="R189" s="138">
        <f>Q189*H189</f>
        <v>0</v>
      </c>
      <c r="S189" s="138">
        <v>0</v>
      </c>
      <c r="T189" s="139">
        <f>S189*H189</f>
        <v>0</v>
      </c>
      <c r="AR189" s="140" t="s">
        <v>138</v>
      </c>
      <c r="AT189" s="140" t="s">
        <v>133</v>
      </c>
      <c r="AU189" s="140" t="s">
        <v>87</v>
      </c>
      <c r="AY189" s="18" t="s">
        <v>131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8" t="s">
        <v>27</v>
      </c>
      <c r="BK189" s="141">
        <f>ROUND(I189*H189,2)</f>
        <v>0</v>
      </c>
      <c r="BL189" s="18" t="s">
        <v>138</v>
      </c>
      <c r="BM189" s="140" t="s">
        <v>212</v>
      </c>
    </row>
    <row r="190" spans="2:65" s="1" customFormat="1" ht="11.25">
      <c r="B190" s="34"/>
      <c r="D190" s="142" t="s">
        <v>140</v>
      </c>
      <c r="F190" s="143" t="s">
        <v>213</v>
      </c>
      <c r="I190" s="144"/>
      <c r="L190" s="34"/>
      <c r="M190" s="145"/>
      <c r="T190" s="55"/>
      <c r="AT190" s="18" t="s">
        <v>140</v>
      </c>
      <c r="AU190" s="18" t="s">
        <v>87</v>
      </c>
    </row>
    <row r="191" spans="2:65" s="12" customFormat="1" ht="11.25">
      <c r="B191" s="146"/>
      <c r="D191" s="147" t="s">
        <v>142</v>
      </c>
      <c r="E191" s="148" t="s">
        <v>35</v>
      </c>
      <c r="F191" s="149" t="s">
        <v>145</v>
      </c>
      <c r="H191" s="148" t="s">
        <v>35</v>
      </c>
      <c r="I191" s="150"/>
      <c r="L191" s="146"/>
      <c r="M191" s="151"/>
      <c r="T191" s="152"/>
      <c r="AT191" s="148" t="s">
        <v>142</v>
      </c>
      <c r="AU191" s="148" t="s">
        <v>87</v>
      </c>
      <c r="AV191" s="12" t="s">
        <v>27</v>
      </c>
      <c r="AW191" s="12" t="s">
        <v>144</v>
      </c>
      <c r="AX191" s="12" t="s">
        <v>78</v>
      </c>
      <c r="AY191" s="148" t="s">
        <v>131</v>
      </c>
    </row>
    <row r="192" spans="2:65" s="13" customFormat="1" ht="11.25">
      <c r="B192" s="153"/>
      <c r="D192" s="147" t="s">
        <v>142</v>
      </c>
      <c r="E192" s="154" t="s">
        <v>35</v>
      </c>
      <c r="F192" s="155" t="s">
        <v>214</v>
      </c>
      <c r="H192" s="156">
        <v>25</v>
      </c>
      <c r="I192" s="157"/>
      <c r="L192" s="153"/>
      <c r="M192" s="158"/>
      <c r="T192" s="159"/>
      <c r="AT192" s="154" t="s">
        <v>142</v>
      </c>
      <c r="AU192" s="154" t="s">
        <v>87</v>
      </c>
      <c r="AV192" s="13" t="s">
        <v>87</v>
      </c>
      <c r="AW192" s="13" t="s">
        <v>144</v>
      </c>
      <c r="AX192" s="13" t="s">
        <v>78</v>
      </c>
      <c r="AY192" s="154" t="s">
        <v>131</v>
      </c>
    </row>
    <row r="193" spans="2:65" s="13" customFormat="1" ht="11.25">
      <c r="B193" s="153"/>
      <c r="D193" s="147" t="s">
        <v>142</v>
      </c>
      <c r="E193" s="154" t="s">
        <v>35</v>
      </c>
      <c r="F193" s="155" t="s">
        <v>215</v>
      </c>
      <c r="H193" s="156">
        <v>71.3</v>
      </c>
      <c r="I193" s="157"/>
      <c r="L193" s="153"/>
      <c r="M193" s="158"/>
      <c r="T193" s="159"/>
      <c r="AT193" s="154" t="s">
        <v>142</v>
      </c>
      <c r="AU193" s="154" t="s">
        <v>87</v>
      </c>
      <c r="AV193" s="13" t="s">
        <v>87</v>
      </c>
      <c r="AW193" s="13" t="s">
        <v>144</v>
      </c>
      <c r="AX193" s="13" t="s">
        <v>78</v>
      </c>
      <c r="AY193" s="154" t="s">
        <v>131</v>
      </c>
    </row>
    <row r="194" spans="2:65" s="13" customFormat="1" ht="11.25">
      <c r="B194" s="153"/>
      <c r="D194" s="147" t="s">
        <v>142</v>
      </c>
      <c r="E194" s="154" t="s">
        <v>35</v>
      </c>
      <c r="F194" s="155" t="s">
        <v>216</v>
      </c>
      <c r="H194" s="156">
        <v>71.3</v>
      </c>
      <c r="I194" s="157"/>
      <c r="L194" s="153"/>
      <c r="M194" s="158"/>
      <c r="T194" s="159"/>
      <c r="AT194" s="154" t="s">
        <v>142</v>
      </c>
      <c r="AU194" s="154" t="s">
        <v>87</v>
      </c>
      <c r="AV194" s="13" t="s">
        <v>87</v>
      </c>
      <c r="AW194" s="13" t="s">
        <v>144</v>
      </c>
      <c r="AX194" s="13" t="s">
        <v>78</v>
      </c>
      <c r="AY194" s="154" t="s">
        <v>131</v>
      </c>
    </row>
    <row r="195" spans="2:65" s="13" customFormat="1" ht="11.25">
      <c r="B195" s="153"/>
      <c r="D195" s="147" t="s">
        <v>142</v>
      </c>
      <c r="E195" s="154" t="s">
        <v>35</v>
      </c>
      <c r="F195" s="155" t="s">
        <v>217</v>
      </c>
      <c r="H195" s="156">
        <v>72</v>
      </c>
      <c r="I195" s="157"/>
      <c r="L195" s="153"/>
      <c r="M195" s="158"/>
      <c r="T195" s="159"/>
      <c r="AT195" s="154" t="s">
        <v>142</v>
      </c>
      <c r="AU195" s="154" t="s">
        <v>87</v>
      </c>
      <c r="AV195" s="13" t="s">
        <v>87</v>
      </c>
      <c r="AW195" s="13" t="s">
        <v>144</v>
      </c>
      <c r="AX195" s="13" t="s">
        <v>78</v>
      </c>
      <c r="AY195" s="154" t="s">
        <v>131</v>
      </c>
    </row>
    <row r="196" spans="2:65" s="13" customFormat="1" ht="11.25">
      <c r="B196" s="153"/>
      <c r="D196" s="147" t="s">
        <v>142</v>
      </c>
      <c r="E196" s="154" t="s">
        <v>35</v>
      </c>
      <c r="F196" s="155" t="s">
        <v>218</v>
      </c>
      <c r="H196" s="156">
        <v>66</v>
      </c>
      <c r="I196" s="157"/>
      <c r="L196" s="153"/>
      <c r="M196" s="158"/>
      <c r="T196" s="159"/>
      <c r="AT196" s="154" t="s">
        <v>142</v>
      </c>
      <c r="AU196" s="154" t="s">
        <v>87</v>
      </c>
      <c r="AV196" s="13" t="s">
        <v>87</v>
      </c>
      <c r="AW196" s="13" t="s">
        <v>144</v>
      </c>
      <c r="AX196" s="13" t="s">
        <v>78</v>
      </c>
      <c r="AY196" s="154" t="s">
        <v>131</v>
      </c>
    </row>
    <row r="197" spans="2:65" s="14" customFormat="1" ht="11.25">
      <c r="B197" s="160"/>
      <c r="D197" s="147" t="s">
        <v>142</v>
      </c>
      <c r="E197" s="161" t="s">
        <v>35</v>
      </c>
      <c r="F197" s="162" t="s">
        <v>150</v>
      </c>
      <c r="H197" s="163">
        <v>305.60000000000002</v>
      </c>
      <c r="I197" s="164"/>
      <c r="L197" s="160"/>
      <c r="M197" s="165"/>
      <c r="T197" s="166"/>
      <c r="AT197" s="161" t="s">
        <v>142</v>
      </c>
      <c r="AU197" s="161" t="s">
        <v>87</v>
      </c>
      <c r="AV197" s="14" t="s">
        <v>151</v>
      </c>
      <c r="AW197" s="14" t="s">
        <v>144</v>
      </c>
      <c r="AX197" s="14" t="s">
        <v>78</v>
      </c>
      <c r="AY197" s="161" t="s">
        <v>131</v>
      </c>
    </row>
    <row r="198" spans="2:65" s="12" customFormat="1" ht="11.25">
      <c r="B198" s="146"/>
      <c r="D198" s="147" t="s">
        <v>142</v>
      </c>
      <c r="E198" s="148" t="s">
        <v>35</v>
      </c>
      <c r="F198" s="149" t="s">
        <v>152</v>
      </c>
      <c r="H198" s="148" t="s">
        <v>35</v>
      </c>
      <c r="I198" s="150"/>
      <c r="L198" s="146"/>
      <c r="M198" s="151"/>
      <c r="T198" s="152"/>
      <c r="AT198" s="148" t="s">
        <v>142</v>
      </c>
      <c r="AU198" s="148" t="s">
        <v>87</v>
      </c>
      <c r="AV198" s="12" t="s">
        <v>27</v>
      </c>
      <c r="AW198" s="12" t="s">
        <v>144</v>
      </c>
      <c r="AX198" s="12" t="s">
        <v>78</v>
      </c>
      <c r="AY198" s="148" t="s">
        <v>131</v>
      </c>
    </row>
    <row r="199" spans="2:65" s="13" customFormat="1" ht="11.25">
      <c r="B199" s="153"/>
      <c r="D199" s="147" t="s">
        <v>142</v>
      </c>
      <c r="E199" s="154" t="s">
        <v>35</v>
      </c>
      <c r="F199" s="155" t="s">
        <v>219</v>
      </c>
      <c r="H199" s="156">
        <v>25</v>
      </c>
      <c r="I199" s="157"/>
      <c r="L199" s="153"/>
      <c r="M199" s="158"/>
      <c r="T199" s="159"/>
      <c r="AT199" s="154" t="s">
        <v>142</v>
      </c>
      <c r="AU199" s="154" t="s">
        <v>87</v>
      </c>
      <c r="AV199" s="13" t="s">
        <v>87</v>
      </c>
      <c r="AW199" s="13" t="s">
        <v>144</v>
      </c>
      <c r="AX199" s="13" t="s">
        <v>78</v>
      </c>
      <c r="AY199" s="154" t="s">
        <v>131</v>
      </c>
    </row>
    <row r="200" spans="2:65" s="13" customFormat="1" ht="11.25">
      <c r="B200" s="153"/>
      <c r="D200" s="147" t="s">
        <v>142</v>
      </c>
      <c r="E200" s="154" t="s">
        <v>35</v>
      </c>
      <c r="F200" s="155" t="s">
        <v>220</v>
      </c>
      <c r="H200" s="156">
        <v>71.3</v>
      </c>
      <c r="I200" s="157"/>
      <c r="L200" s="153"/>
      <c r="M200" s="158"/>
      <c r="T200" s="159"/>
      <c r="AT200" s="154" t="s">
        <v>142</v>
      </c>
      <c r="AU200" s="154" t="s">
        <v>87</v>
      </c>
      <c r="AV200" s="13" t="s">
        <v>87</v>
      </c>
      <c r="AW200" s="13" t="s">
        <v>144</v>
      </c>
      <c r="AX200" s="13" t="s">
        <v>78</v>
      </c>
      <c r="AY200" s="154" t="s">
        <v>131</v>
      </c>
    </row>
    <row r="201" spans="2:65" s="13" customFormat="1" ht="11.25">
      <c r="B201" s="153"/>
      <c r="D201" s="147" t="s">
        <v>142</v>
      </c>
      <c r="E201" s="154" t="s">
        <v>35</v>
      </c>
      <c r="F201" s="155" t="s">
        <v>221</v>
      </c>
      <c r="H201" s="156">
        <v>70.2</v>
      </c>
      <c r="I201" s="157"/>
      <c r="L201" s="153"/>
      <c r="M201" s="158"/>
      <c r="T201" s="159"/>
      <c r="AT201" s="154" t="s">
        <v>142</v>
      </c>
      <c r="AU201" s="154" t="s">
        <v>87</v>
      </c>
      <c r="AV201" s="13" t="s">
        <v>87</v>
      </c>
      <c r="AW201" s="13" t="s">
        <v>144</v>
      </c>
      <c r="AX201" s="13" t="s">
        <v>78</v>
      </c>
      <c r="AY201" s="154" t="s">
        <v>131</v>
      </c>
    </row>
    <row r="202" spans="2:65" s="13" customFormat="1" ht="11.25">
      <c r="B202" s="153"/>
      <c r="D202" s="147" t="s">
        <v>142</v>
      </c>
      <c r="E202" s="154" t="s">
        <v>35</v>
      </c>
      <c r="F202" s="155" t="s">
        <v>222</v>
      </c>
      <c r="H202" s="156">
        <v>65.400000000000006</v>
      </c>
      <c r="I202" s="157"/>
      <c r="L202" s="153"/>
      <c r="M202" s="158"/>
      <c r="T202" s="159"/>
      <c r="AT202" s="154" t="s">
        <v>142</v>
      </c>
      <c r="AU202" s="154" t="s">
        <v>87</v>
      </c>
      <c r="AV202" s="13" t="s">
        <v>87</v>
      </c>
      <c r="AW202" s="13" t="s">
        <v>144</v>
      </c>
      <c r="AX202" s="13" t="s">
        <v>78</v>
      </c>
      <c r="AY202" s="154" t="s">
        <v>131</v>
      </c>
    </row>
    <row r="203" spans="2:65" s="14" customFormat="1" ht="11.25">
      <c r="B203" s="160"/>
      <c r="D203" s="147" t="s">
        <v>142</v>
      </c>
      <c r="E203" s="161" t="s">
        <v>35</v>
      </c>
      <c r="F203" s="162" t="s">
        <v>150</v>
      </c>
      <c r="H203" s="163">
        <v>231.9</v>
      </c>
      <c r="I203" s="164"/>
      <c r="L203" s="160"/>
      <c r="M203" s="165"/>
      <c r="T203" s="166"/>
      <c r="AT203" s="161" t="s">
        <v>142</v>
      </c>
      <c r="AU203" s="161" t="s">
        <v>87</v>
      </c>
      <c r="AV203" s="14" t="s">
        <v>151</v>
      </c>
      <c r="AW203" s="14" t="s">
        <v>144</v>
      </c>
      <c r="AX203" s="14" t="s">
        <v>78</v>
      </c>
      <c r="AY203" s="161" t="s">
        <v>131</v>
      </c>
    </row>
    <row r="204" spans="2:65" s="15" customFormat="1" ht="11.25">
      <c r="B204" s="167"/>
      <c r="D204" s="147" t="s">
        <v>142</v>
      </c>
      <c r="E204" s="168" t="s">
        <v>35</v>
      </c>
      <c r="F204" s="169" t="s">
        <v>155</v>
      </c>
      <c r="H204" s="170">
        <v>537.5</v>
      </c>
      <c r="I204" s="171"/>
      <c r="L204" s="167"/>
      <c r="M204" s="172"/>
      <c r="T204" s="173"/>
      <c r="AT204" s="168" t="s">
        <v>142</v>
      </c>
      <c r="AU204" s="168" t="s">
        <v>87</v>
      </c>
      <c r="AV204" s="15" t="s">
        <v>138</v>
      </c>
      <c r="AW204" s="15" t="s">
        <v>144</v>
      </c>
      <c r="AX204" s="15" t="s">
        <v>27</v>
      </c>
      <c r="AY204" s="168" t="s">
        <v>131</v>
      </c>
    </row>
    <row r="205" spans="2:65" s="1" customFormat="1" ht="24.2" customHeight="1">
      <c r="B205" s="34"/>
      <c r="C205" s="129" t="s">
        <v>223</v>
      </c>
      <c r="D205" s="129" t="s">
        <v>133</v>
      </c>
      <c r="E205" s="130" t="s">
        <v>224</v>
      </c>
      <c r="F205" s="131" t="s">
        <v>225</v>
      </c>
      <c r="G205" s="132" t="s">
        <v>136</v>
      </c>
      <c r="H205" s="133">
        <v>38</v>
      </c>
      <c r="I205" s="134"/>
      <c r="J205" s="135">
        <f>ROUND(I205*H205,2)</f>
        <v>0</v>
      </c>
      <c r="K205" s="131" t="s">
        <v>137</v>
      </c>
      <c r="L205" s="34"/>
      <c r="M205" s="136" t="s">
        <v>35</v>
      </c>
      <c r="N205" s="137" t="s">
        <v>49</v>
      </c>
      <c r="P205" s="138">
        <f>O205*H205</f>
        <v>0</v>
      </c>
      <c r="Q205" s="138">
        <v>1.4999999999999999E-4</v>
      </c>
      <c r="R205" s="138">
        <f>Q205*H205</f>
        <v>5.6999999999999993E-3</v>
      </c>
      <c r="S205" s="138">
        <v>0</v>
      </c>
      <c r="T205" s="139">
        <f>S205*H205</f>
        <v>0</v>
      </c>
      <c r="AR205" s="140" t="s">
        <v>138</v>
      </c>
      <c r="AT205" s="140" t="s">
        <v>133</v>
      </c>
      <c r="AU205" s="140" t="s">
        <v>87</v>
      </c>
      <c r="AY205" s="18" t="s">
        <v>131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8" t="s">
        <v>27</v>
      </c>
      <c r="BK205" s="141">
        <f>ROUND(I205*H205,2)</f>
        <v>0</v>
      </c>
      <c r="BL205" s="18" t="s">
        <v>138</v>
      </c>
      <c r="BM205" s="140" t="s">
        <v>226</v>
      </c>
    </row>
    <row r="206" spans="2:65" s="1" customFormat="1" ht="11.25">
      <c r="B206" s="34"/>
      <c r="D206" s="142" t="s">
        <v>140</v>
      </c>
      <c r="F206" s="143" t="s">
        <v>227</v>
      </c>
      <c r="I206" s="144"/>
      <c r="L206" s="34"/>
      <c r="M206" s="145"/>
      <c r="T206" s="55"/>
      <c r="AT206" s="18" t="s">
        <v>140</v>
      </c>
      <c r="AU206" s="18" t="s">
        <v>87</v>
      </c>
    </row>
    <row r="207" spans="2:65" s="12" customFormat="1" ht="11.25">
      <c r="B207" s="146"/>
      <c r="D207" s="147" t="s">
        <v>142</v>
      </c>
      <c r="E207" s="148" t="s">
        <v>35</v>
      </c>
      <c r="F207" s="149" t="s">
        <v>152</v>
      </c>
      <c r="H207" s="148" t="s">
        <v>35</v>
      </c>
      <c r="I207" s="150"/>
      <c r="L207" s="146"/>
      <c r="M207" s="151"/>
      <c r="T207" s="152"/>
      <c r="AT207" s="148" t="s">
        <v>142</v>
      </c>
      <c r="AU207" s="148" t="s">
        <v>87</v>
      </c>
      <c r="AV207" s="12" t="s">
        <v>27</v>
      </c>
      <c r="AW207" s="12" t="s">
        <v>144</v>
      </c>
      <c r="AX207" s="12" t="s">
        <v>78</v>
      </c>
      <c r="AY207" s="148" t="s">
        <v>131</v>
      </c>
    </row>
    <row r="208" spans="2:65" s="13" customFormat="1" ht="11.25">
      <c r="B208" s="153"/>
      <c r="D208" s="147" t="s">
        <v>142</v>
      </c>
      <c r="E208" s="154" t="s">
        <v>35</v>
      </c>
      <c r="F208" s="155" t="s">
        <v>228</v>
      </c>
      <c r="H208" s="156">
        <v>38</v>
      </c>
      <c r="I208" s="157"/>
      <c r="L208" s="153"/>
      <c r="M208" s="158"/>
      <c r="T208" s="159"/>
      <c r="AT208" s="154" t="s">
        <v>142</v>
      </c>
      <c r="AU208" s="154" t="s">
        <v>87</v>
      </c>
      <c r="AV208" s="13" t="s">
        <v>87</v>
      </c>
      <c r="AW208" s="13" t="s">
        <v>144</v>
      </c>
      <c r="AX208" s="13" t="s">
        <v>78</v>
      </c>
      <c r="AY208" s="154" t="s">
        <v>131</v>
      </c>
    </row>
    <row r="209" spans="2:65" s="15" customFormat="1" ht="11.25">
      <c r="B209" s="167"/>
      <c r="D209" s="147" t="s">
        <v>142</v>
      </c>
      <c r="E209" s="168" t="s">
        <v>35</v>
      </c>
      <c r="F209" s="169" t="s">
        <v>155</v>
      </c>
      <c r="H209" s="170">
        <v>38</v>
      </c>
      <c r="I209" s="171"/>
      <c r="L209" s="167"/>
      <c r="M209" s="172"/>
      <c r="T209" s="173"/>
      <c r="AT209" s="168" t="s">
        <v>142</v>
      </c>
      <c r="AU209" s="168" t="s">
        <v>87</v>
      </c>
      <c r="AV209" s="15" t="s">
        <v>138</v>
      </c>
      <c r="AW209" s="15" t="s">
        <v>144</v>
      </c>
      <c r="AX209" s="15" t="s">
        <v>27</v>
      </c>
      <c r="AY209" s="168" t="s">
        <v>131</v>
      </c>
    </row>
    <row r="210" spans="2:65" s="1" customFormat="1" ht="24.2" customHeight="1">
      <c r="B210" s="34"/>
      <c r="C210" s="129" t="s">
        <v>229</v>
      </c>
      <c r="D210" s="129" t="s">
        <v>133</v>
      </c>
      <c r="E210" s="130" t="s">
        <v>230</v>
      </c>
      <c r="F210" s="131" t="s">
        <v>231</v>
      </c>
      <c r="G210" s="132" t="s">
        <v>136</v>
      </c>
      <c r="H210" s="133">
        <v>38</v>
      </c>
      <c r="I210" s="134"/>
      <c r="J210" s="135">
        <f>ROUND(I210*H210,2)</f>
        <v>0</v>
      </c>
      <c r="K210" s="131" t="s">
        <v>137</v>
      </c>
      <c r="L210" s="34"/>
      <c r="M210" s="136" t="s">
        <v>35</v>
      </c>
      <c r="N210" s="137" t="s">
        <v>49</v>
      </c>
      <c r="P210" s="138">
        <f>O210*H210</f>
        <v>0</v>
      </c>
      <c r="Q210" s="138">
        <v>0</v>
      </c>
      <c r="R210" s="138">
        <f>Q210*H210</f>
        <v>0</v>
      </c>
      <c r="S210" s="138">
        <v>0</v>
      </c>
      <c r="T210" s="139">
        <f>S210*H210</f>
        <v>0</v>
      </c>
      <c r="AR210" s="140" t="s">
        <v>138</v>
      </c>
      <c r="AT210" s="140" t="s">
        <v>133</v>
      </c>
      <c r="AU210" s="140" t="s">
        <v>87</v>
      </c>
      <c r="AY210" s="18" t="s">
        <v>131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8" t="s">
        <v>27</v>
      </c>
      <c r="BK210" s="141">
        <f>ROUND(I210*H210,2)</f>
        <v>0</v>
      </c>
      <c r="BL210" s="18" t="s">
        <v>138</v>
      </c>
      <c r="BM210" s="140" t="s">
        <v>232</v>
      </c>
    </row>
    <row r="211" spans="2:65" s="1" customFormat="1" ht="11.25">
      <c r="B211" s="34"/>
      <c r="D211" s="142" t="s">
        <v>140</v>
      </c>
      <c r="F211" s="143" t="s">
        <v>233</v>
      </c>
      <c r="I211" s="144"/>
      <c r="L211" s="34"/>
      <c r="M211" s="145"/>
      <c r="T211" s="55"/>
      <c r="AT211" s="18" t="s">
        <v>140</v>
      </c>
      <c r="AU211" s="18" t="s">
        <v>87</v>
      </c>
    </row>
    <row r="212" spans="2:65" s="12" customFormat="1" ht="11.25">
      <c r="B212" s="146"/>
      <c r="D212" s="147" t="s">
        <v>142</v>
      </c>
      <c r="E212" s="148" t="s">
        <v>35</v>
      </c>
      <c r="F212" s="149" t="s">
        <v>152</v>
      </c>
      <c r="H212" s="148" t="s">
        <v>35</v>
      </c>
      <c r="I212" s="150"/>
      <c r="L212" s="146"/>
      <c r="M212" s="151"/>
      <c r="T212" s="152"/>
      <c r="AT212" s="148" t="s">
        <v>142</v>
      </c>
      <c r="AU212" s="148" t="s">
        <v>87</v>
      </c>
      <c r="AV212" s="12" t="s">
        <v>27</v>
      </c>
      <c r="AW212" s="12" t="s">
        <v>144</v>
      </c>
      <c r="AX212" s="12" t="s">
        <v>78</v>
      </c>
      <c r="AY212" s="148" t="s">
        <v>131</v>
      </c>
    </row>
    <row r="213" spans="2:65" s="13" customFormat="1" ht="11.25">
      <c r="B213" s="153"/>
      <c r="D213" s="147" t="s">
        <v>142</v>
      </c>
      <c r="E213" s="154" t="s">
        <v>35</v>
      </c>
      <c r="F213" s="155" t="s">
        <v>228</v>
      </c>
      <c r="H213" s="156">
        <v>38</v>
      </c>
      <c r="I213" s="157"/>
      <c r="L213" s="153"/>
      <c r="M213" s="158"/>
      <c r="T213" s="159"/>
      <c r="AT213" s="154" t="s">
        <v>142</v>
      </c>
      <c r="AU213" s="154" t="s">
        <v>87</v>
      </c>
      <c r="AV213" s="13" t="s">
        <v>87</v>
      </c>
      <c r="AW213" s="13" t="s">
        <v>144</v>
      </c>
      <c r="AX213" s="13" t="s">
        <v>78</v>
      </c>
      <c r="AY213" s="154" t="s">
        <v>131</v>
      </c>
    </row>
    <row r="214" spans="2:65" s="15" customFormat="1" ht="11.25">
      <c r="B214" s="167"/>
      <c r="D214" s="147" t="s">
        <v>142</v>
      </c>
      <c r="E214" s="168" t="s">
        <v>35</v>
      </c>
      <c r="F214" s="169" t="s">
        <v>155</v>
      </c>
      <c r="H214" s="170">
        <v>38</v>
      </c>
      <c r="I214" s="171"/>
      <c r="L214" s="167"/>
      <c r="M214" s="172"/>
      <c r="T214" s="173"/>
      <c r="AT214" s="168" t="s">
        <v>142</v>
      </c>
      <c r="AU214" s="168" t="s">
        <v>87</v>
      </c>
      <c r="AV214" s="15" t="s">
        <v>138</v>
      </c>
      <c r="AW214" s="15" t="s">
        <v>144</v>
      </c>
      <c r="AX214" s="15" t="s">
        <v>27</v>
      </c>
      <c r="AY214" s="168" t="s">
        <v>131</v>
      </c>
    </row>
    <row r="215" spans="2:65" s="1" customFormat="1" ht="16.5" customHeight="1">
      <c r="B215" s="34"/>
      <c r="C215" s="174" t="s">
        <v>234</v>
      </c>
      <c r="D215" s="174" t="s">
        <v>235</v>
      </c>
      <c r="E215" s="175" t="s">
        <v>236</v>
      </c>
      <c r="F215" s="176" t="s">
        <v>237</v>
      </c>
      <c r="G215" s="177" t="s">
        <v>238</v>
      </c>
      <c r="H215" s="178">
        <v>5.9089999999999998</v>
      </c>
      <c r="I215" s="179"/>
      <c r="J215" s="180">
        <f>ROUND(I215*H215,2)</f>
        <v>0</v>
      </c>
      <c r="K215" s="176" t="s">
        <v>137</v>
      </c>
      <c r="L215" s="181"/>
      <c r="M215" s="182" t="s">
        <v>35</v>
      </c>
      <c r="N215" s="183" t="s">
        <v>49</v>
      </c>
      <c r="P215" s="138">
        <f>O215*H215</f>
        <v>0</v>
      </c>
      <c r="Q215" s="138">
        <v>1</v>
      </c>
      <c r="R215" s="138">
        <f>Q215*H215</f>
        <v>5.9089999999999998</v>
      </c>
      <c r="S215" s="138">
        <v>0</v>
      </c>
      <c r="T215" s="139">
        <f>S215*H215</f>
        <v>0</v>
      </c>
      <c r="AR215" s="140" t="s">
        <v>229</v>
      </c>
      <c r="AT215" s="140" t="s">
        <v>235</v>
      </c>
      <c r="AU215" s="140" t="s">
        <v>87</v>
      </c>
      <c r="AY215" s="18" t="s">
        <v>131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8" t="s">
        <v>27</v>
      </c>
      <c r="BK215" s="141">
        <f>ROUND(I215*H215,2)</f>
        <v>0</v>
      </c>
      <c r="BL215" s="18" t="s">
        <v>138</v>
      </c>
      <c r="BM215" s="140" t="s">
        <v>239</v>
      </c>
    </row>
    <row r="216" spans="2:65" s="12" customFormat="1" ht="11.25">
      <c r="B216" s="146"/>
      <c r="D216" s="147" t="s">
        <v>142</v>
      </c>
      <c r="E216" s="148" t="s">
        <v>35</v>
      </c>
      <c r="F216" s="149" t="s">
        <v>152</v>
      </c>
      <c r="H216" s="148" t="s">
        <v>35</v>
      </c>
      <c r="I216" s="150"/>
      <c r="L216" s="146"/>
      <c r="M216" s="151"/>
      <c r="T216" s="152"/>
      <c r="AT216" s="148" t="s">
        <v>142</v>
      </c>
      <c r="AU216" s="148" t="s">
        <v>87</v>
      </c>
      <c r="AV216" s="12" t="s">
        <v>27</v>
      </c>
      <c r="AW216" s="12" t="s">
        <v>144</v>
      </c>
      <c r="AX216" s="12" t="s">
        <v>78</v>
      </c>
      <c r="AY216" s="148" t="s">
        <v>131</v>
      </c>
    </row>
    <row r="217" spans="2:65" s="12" customFormat="1" ht="11.25">
      <c r="B217" s="146"/>
      <c r="D217" s="147" t="s">
        <v>142</v>
      </c>
      <c r="E217" s="148" t="s">
        <v>35</v>
      </c>
      <c r="F217" s="149" t="s">
        <v>240</v>
      </c>
      <c r="H217" s="148" t="s">
        <v>35</v>
      </c>
      <c r="I217" s="150"/>
      <c r="L217" s="146"/>
      <c r="M217" s="151"/>
      <c r="T217" s="152"/>
      <c r="AT217" s="148" t="s">
        <v>142</v>
      </c>
      <c r="AU217" s="148" t="s">
        <v>87</v>
      </c>
      <c r="AV217" s="12" t="s">
        <v>27</v>
      </c>
      <c r="AW217" s="12" t="s">
        <v>144</v>
      </c>
      <c r="AX217" s="12" t="s">
        <v>78</v>
      </c>
      <c r="AY217" s="148" t="s">
        <v>131</v>
      </c>
    </row>
    <row r="218" spans="2:65" s="13" customFormat="1" ht="11.25">
      <c r="B218" s="153"/>
      <c r="D218" s="147" t="s">
        <v>142</v>
      </c>
      <c r="E218" s="154" t="s">
        <v>35</v>
      </c>
      <c r="F218" s="155" t="s">
        <v>241</v>
      </c>
      <c r="H218" s="156">
        <v>5.9089999999999998</v>
      </c>
      <c r="I218" s="157"/>
      <c r="L218" s="153"/>
      <c r="M218" s="158"/>
      <c r="T218" s="159"/>
      <c r="AT218" s="154" t="s">
        <v>142</v>
      </c>
      <c r="AU218" s="154" t="s">
        <v>87</v>
      </c>
      <c r="AV218" s="13" t="s">
        <v>87</v>
      </c>
      <c r="AW218" s="13" t="s">
        <v>144</v>
      </c>
      <c r="AX218" s="13" t="s">
        <v>78</v>
      </c>
      <c r="AY218" s="154" t="s">
        <v>131</v>
      </c>
    </row>
    <row r="219" spans="2:65" s="15" customFormat="1" ht="11.25">
      <c r="B219" s="167"/>
      <c r="D219" s="147" t="s">
        <v>142</v>
      </c>
      <c r="E219" s="168" t="s">
        <v>35</v>
      </c>
      <c r="F219" s="169" t="s">
        <v>155</v>
      </c>
      <c r="H219" s="170">
        <v>5.9089999999999998</v>
      </c>
      <c r="I219" s="171"/>
      <c r="L219" s="167"/>
      <c r="M219" s="172"/>
      <c r="T219" s="173"/>
      <c r="AT219" s="168" t="s">
        <v>142</v>
      </c>
      <c r="AU219" s="168" t="s">
        <v>87</v>
      </c>
      <c r="AV219" s="15" t="s">
        <v>138</v>
      </c>
      <c r="AW219" s="15" t="s">
        <v>144</v>
      </c>
      <c r="AX219" s="15" t="s">
        <v>27</v>
      </c>
      <c r="AY219" s="168" t="s">
        <v>131</v>
      </c>
    </row>
    <row r="220" spans="2:65" s="1" customFormat="1" ht="37.9" customHeight="1">
      <c r="B220" s="34"/>
      <c r="C220" s="129" t="s">
        <v>242</v>
      </c>
      <c r="D220" s="129" t="s">
        <v>133</v>
      </c>
      <c r="E220" s="130" t="s">
        <v>243</v>
      </c>
      <c r="F220" s="131" t="s">
        <v>244</v>
      </c>
      <c r="G220" s="132" t="s">
        <v>158</v>
      </c>
      <c r="H220" s="133">
        <v>460.60199999999998</v>
      </c>
      <c r="I220" s="134"/>
      <c r="J220" s="135">
        <f>ROUND(I220*H220,2)</f>
        <v>0</v>
      </c>
      <c r="K220" s="131" t="s">
        <v>137</v>
      </c>
      <c r="L220" s="34"/>
      <c r="M220" s="136" t="s">
        <v>35</v>
      </c>
      <c r="N220" s="137" t="s">
        <v>49</v>
      </c>
      <c r="P220" s="138">
        <f>O220*H220</f>
        <v>0</v>
      </c>
      <c r="Q220" s="138">
        <v>0</v>
      </c>
      <c r="R220" s="138">
        <f>Q220*H220</f>
        <v>0</v>
      </c>
      <c r="S220" s="138">
        <v>0</v>
      </c>
      <c r="T220" s="139">
        <f>S220*H220</f>
        <v>0</v>
      </c>
      <c r="AR220" s="140" t="s">
        <v>138</v>
      </c>
      <c r="AT220" s="140" t="s">
        <v>133</v>
      </c>
      <c r="AU220" s="140" t="s">
        <v>87</v>
      </c>
      <c r="AY220" s="18" t="s">
        <v>131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8" t="s">
        <v>27</v>
      </c>
      <c r="BK220" s="141">
        <f>ROUND(I220*H220,2)</f>
        <v>0</v>
      </c>
      <c r="BL220" s="18" t="s">
        <v>138</v>
      </c>
      <c r="BM220" s="140" t="s">
        <v>245</v>
      </c>
    </row>
    <row r="221" spans="2:65" s="1" customFormat="1" ht="11.25">
      <c r="B221" s="34"/>
      <c r="D221" s="142" t="s">
        <v>140</v>
      </c>
      <c r="F221" s="143" t="s">
        <v>246</v>
      </c>
      <c r="I221" s="144"/>
      <c r="L221" s="34"/>
      <c r="M221" s="145"/>
      <c r="T221" s="55"/>
      <c r="AT221" s="18" t="s">
        <v>140</v>
      </c>
      <c r="AU221" s="18" t="s">
        <v>87</v>
      </c>
    </row>
    <row r="222" spans="2:65" s="13" customFormat="1" ht="11.25">
      <c r="B222" s="153"/>
      <c r="D222" s="147" t="s">
        <v>142</v>
      </c>
      <c r="E222" s="154" t="s">
        <v>35</v>
      </c>
      <c r="F222" s="155" t="s">
        <v>247</v>
      </c>
      <c r="H222" s="156">
        <v>450.81200000000001</v>
      </c>
      <c r="I222" s="157"/>
      <c r="L222" s="153"/>
      <c r="M222" s="158"/>
      <c r="T222" s="159"/>
      <c r="AT222" s="154" t="s">
        <v>142</v>
      </c>
      <c r="AU222" s="154" t="s">
        <v>87</v>
      </c>
      <c r="AV222" s="13" t="s">
        <v>87</v>
      </c>
      <c r="AW222" s="13" t="s">
        <v>144</v>
      </c>
      <c r="AX222" s="13" t="s">
        <v>78</v>
      </c>
      <c r="AY222" s="154" t="s">
        <v>131</v>
      </c>
    </row>
    <row r="223" spans="2:65" s="13" customFormat="1" ht="11.25">
      <c r="B223" s="153"/>
      <c r="D223" s="147" t="s">
        <v>142</v>
      </c>
      <c r="E223" s="154" t="s">
        <v>35</v>
      </c>
      <c r="F223" s="155" t="s">
        <v>248</v>
      </c>
      <c r="H223" s="156">
        <v>9.7899999999999991</v>
      </c>
      <c r="I223" s="157"/>
      <c r="L223" s="153"/>
      <c r="M223" s="158"/>
      <c r="T223" s="159"/>
      <c r="AT223" s="154" t="s">
        <v>142</v>
      </c>
      <c r="AU223" s="154" t="s">
        <v>87</v>
      </c>
      <c r="AV223" s="13" t="s">
        <v>87</v>
      </c>
      <c r="AW223" s="13" t="s">
        <v>144</v>
      </c>
      <c r="AX223" s="13" t="s">
        <v>78</v>
      </c>
      <c r="AY223" s="154" t="s">
        <v>131</v>
      </c>
    </row>
    <row r="224" spans="2:65" s="15" customFormat="1" ht="11.25">
      <c r="B224" s="167"/>
      <c r="D224" s="147" t="s">
        <v>142</v>
      </c>
      <c r="E224" s="168" t="s">
        <v>35</v>
      </c>
      <c r="F224" s="169" t="s">
        <v>155</v>
      </c>
      <c r="H224" s="170">
        <v>460.60199999999998</v>
      </c>
      <c r="I224" s="171"/>
      <c r="L224" s="167"/>
      <c r="M224" s="172"/>
      <c r="T224" s="173"/>
      <c r="AT224" s="168" t="s">
        <v>142</v>
      </c>
      <c r="AU224" s="168" t="s">
        <v>87</v>
      </c>
      <c r="AV224" s="15" t="s">
        <v>138</v>
      </c>
      <c r="AW224" s="15" t="s">
        <v>144</v>
      </c>
      <c r="AX224" s="15" t="s">
        <v>27</v>
      </c>
      <c r="AY224" s="168" t="s">
        <v>131</v>
      </c>
    </row>
    <row r="225" spans="2:65" s="1" customFormat="1" ht="37.9" customHeight="1">
      <c r="B225" s="34"/>
      <c r="C225" s="129" t="s">
        <v>249</v>
      </c>
      <c r="D225" s="129" t="s">
        <v>133</v>
      </c>
      <c r="E225" s="130" t="s">
        <v>250</v>
      </c>
      <c r="F225" s="131" t="s">
        <v>251</v>
      </c>
      <c r="G225" s="132" t="s">
        <v>158</v>
      </c>
      <c r="H225" s="133">
        <v>307.64100000000002</v>
      </c>
      <c r="I225" s="134"/>
      <c r="J225" s="135">
        <f>ROUND(I225*H225,2)</f>
        <v>0</v>
      </c>
      <c r="K225" s="131" t="s">
        <v>137</v>
      </c>
      <c r="L225" s="34"/>
      <c r="M225" s="136" t="s">
        <v>35</v>
      </c>
      <c r="N225" s="137" t="s">
        <v>49</v>
      </c>
      <c r="P225" s="138">
        <f>O225*H225</f>
        <v>0</v>
      </c>
      <c r="Q225" s="138">
        <v>0</v>
      </c>
      <c r="R225" s="138">
        <f>Q225*H225</f>
        <v>0</v>
      </c>
      <c r="S225" s="138">
        <v>0</v>
      </c>
      <c r="T225" s="139">
        <f>S225*H225</f>
        <v>0</v>
      </c>
      <c r="AR225" s="140" t="s">
        <v>138</v>
      </c>
      <c r="AT225" s="140" t="s">
        <v>133</v>
      </c>
      <c r="AU225" s="140" t="s">
        <v>87</v>
      </c>
      <c r="AY225" s="18" t="s">
        <v>131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8" t="s">
        <v>27</v>
      </c>
      <c r="BK225" s="141">
        <f>ROUND(I225*H225,2)</f>
        <v>0</v>
      </c>
      <c r="BL225" s="18" t="s">
        <v>138</v>
      </c>
      <c r="BM225" s="140" t="s">
        <v>252</v>
      </c>
    </row>
    <row r="226" spans="2:65" s="1" customFormat="1" ht="11.25">
      <c r="B226" s="34"/>
      <c r="D226" s="142" t="s">
        <v>140</v>
      </c>
      <c r="F226" s="143" t="s">
        <v>253</v>
      </c>
      <c r="I226" s="144"/>
      <c r="L226" s="34"/>
      <c r="M226" s="145"/>
      <c r="T226" s="55"/>
      <c r="AT226" s="18" t="s">
        <v>140</v>
      </c>
      <c r="AU226" s="18" t="s">
        <v>87</v>
      </c>
    </row>
    <row r="227" spans="2:65" s="13" customFormat="1" ht="11.25">
      <c r="B227" s="153"/>
      <c r="D227" s="147" t="s">
        <v>142</v>
      </c>
      <c r="E227" s="154" t="s">
        <v>35</v>
      </c>
      <c r="F227" s="155" t="s">
        <v>254</v>
      </c>
      <c r="H227" s="156">
        <v>307.64100000000002</v>
      </c>
      <c r="I227" s="157"/>
      <c r="L227" s="153"/>
      <c r="M227" s="158"/>
      <c r="T227" s="159"/>
      <c r="AT227" s="154" t="s">
        <v>142</v>
      </c>
      <c r="AU227" s="154" t="s">
        <v>87</v>
      </c>
      <c r="AV227" s="13" t="s">
        <v>87</v>
      </c>
      <c r="AW227" s="13" t="s">
        <v>144</v>
      </c>
      <c r="AX227" s="13" t="s">
        <v>78</v>
      </c>
      <c r="AY227" s="154" t="s">
        <v>131</v>
      </c>
    </row>
    <row r="228" spans="2:65" s="15" customFormat="1" ht="11.25">
      <c r="B228" s="167"/>
      <c r="D228" s="147" t="s">
        <v>142</v>
      </c>
      <c r="E228" s="168" t="s">
        <v>35</v>
      </c>
      <c r="F228" s="169" t="s">
        <v>155</v>
      </c>
      <c r="H228" s="170">
        <v>307.64100000000002</v>
      </c>
      <c r="I228" s="171"/>
      <c r="L228" s="167"/>
      <c r="M228" s="172"/>
      <c r="T228" s="173"/>
      <c r="AT228" s="168" t="s">
        <v>142</v>
      </c>
      <c r="AU228" s="168" t="s">
        <v>87</v>
      </c>
      <c r="AV228" s="15" t="s">
        <v>138</v>
      </c>
      <c r="AW228" s="15" t="s">
        <v>144</v>
      </c>
      <c r="AX228" s="15" t="s">
        <v>27</v>
      </c>
      <c r="AY228" s="168" t="s">
        <v>131</v>
      </c>
    </row>
    <row r="229" spans="2:65" s="1" customFormat="1" ht="24.2" customHeight="1">
      <c r="B229" s="34"/>
      <c r="C229" s="129" t="s">
        <v>8</v>
      </c>
      <c r="D229" s="129" t="s">
        <v>133</v>
      </c>
      <c r="E229" s="130" t="s">
        <v>255</v>
      </c>
      <c r="F229" s="131" t="s">
        <v>256</v>
      </c>
      <c r="G229" s="132" t="s">
        <v>158</v>
      </c>
      <c r="H229" s="133">
        <v>460.60199999999998</v>
      </c>
      <c r="I229" s="134"/>
      <c r="J229" s="135">
        <f>ROUND(I229*H229,2)</f>
        <v>0</v>
      </c>
      <c r="K229" s="131" t="s">
        <v>137</v>
      </c>
      <c r="L229" s="34"/>
      <c r="M229" s="136" t="s">
        <v>35</v>
      </c>
      <c r="N229" s="137" t="s">
        <v>49</v>
      </c>
      <c r="P229" s="138">
        <f>O229*H229</f>
        <v>0</v>
      </c>
      <c r="Q229" s="138">
        <v>0</v>
      </c>
      <c r="R229" s="138">
        <f>Q229*H229</f>
        <v>0</v>
      </c>
      <c r="S229" s="138">
        <v>0</v>
      </c>
      <c r="T229" s="139">
        <f>S229*H229</f>
        <v>0</v>
      </c>
      <c r="AR229" s="140" t="s">
        <v>138</v>
      </c>
      <c r="AT229" s="140" t="s">
        <v>133</v>
      </c>
      <c r="AU229" s="140" t="s">
        <v>87</v>
      </c>
      <c r="AY229" s="18" t="s">
        <v>131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8" t="s">
        <v>27</v>
      </c>
      <c r="BK229" s="141">
        <f>ROUND(I229*H229,2)</f>
        <v>0</v>
      </c>
      <c r="BL229" s="18" t="s">
        <v>138</v>
      </c>
      <c r="BM229" s="140" t="s">
        <v>257</v>
      </c>
    </row>
    <row r="230" spans="2:65" s="1" customFormat="1" ht="11.25">
      <c r="B230" s="34"/>
      <c r="D230" s="142" t="s">
        <v>140</v>
      </c>
      <c r="F230" s="143" t="s">
        <v>258</v>
      </c>
      <c r="I230" s="144"/>
      <c r="L230" s="34"/>
      <c r="M230" s="145"/>
      <c r="T230" s="55"/>
      <c r="AT230" s="18" t="s">
        <v>140</v>
      </c>
      <c r="AU230" s="18" t="s">
        <v>87</v>
      </c>
    </row>
    <row r="231" spans="2:65" s="13" customFormat="1" ht="11.25">
      <c r="B231" s="153"/>
      <c r="D231" s="147" t="s">
        <v>142</v>
      </c>
      <c r="E231" s="154" t="s">
        <v>35</v>
      </c>
      <c r="F231" s="155" t="s">
        <v>259</v>
      </c>
      <c r="H231" s="156">
        <v>450.81200000000001</v>
      </c>
      <c r="I231" s="157"/>
      <c r="L231" s="153"/>
      <c r="M231" s="158"/>
      <c r="T231" s="159"/>
      <c r="AT231" s="154" t="s">
        <v>142</v>
      </c>
      <c r="AU231" s="154" t="s">
        <v>87</v>
      </c>
      <c r="AV231" s="13" t="s">
        <v>87</v>
      </c>
      <c r="AW231" s="13" t="s">
        <v>144</v>
      </c>
      <c r="AX231" s="13" t="s">
        <v>78</v>
      </c>
      <c r="AY231" s="154" t="s">
        <v>131</v>
      </c>
    </row>
    <row r="232" spans="2:65" s="13" customFormat="1" ht="11.25">
      <c r="B232" s="153"/>
      <c r="D232" s="147" t="s">
        <v>142</v>
      </c>
      <c r="E232" s="154" t="s">
        <v>35</v>
      </c>
      <c r="F232" s="155" t="s">
        <v>260</v>
      </c>
      <c r="H232" s="156">
        <v>9.7899999999999991</v>
      </c>
      <c r="I232" s="157"/>
      <c r="L232" s="153"/>
      <c r="M232" s="158"/>
      <c r="T232" s="159"/>
      <c r="AT232" s="154" t="s">
        <v>142</v>
      </c>
      <c r="AU232" s="154" t="s">
        <v>87</v>
      </c>
      <c r="AV232" s="13" t="s">
        <v>87</v>
      </c>
      <c r="AW232" s="13" t="s">
        <v>144</v>
      </c>
      <c r="AX232" s="13" t="s">
        <v>78</v>
      </c>
      <c r="AY232" s="154" t="s">
        <v>131</v>
      </c>
    </row>
    <row r="233" spans="2:65" s="15" customFormat="1" ht="11.25">
      <c r="B233" s="167"/>
      <c r="D233" s="147" t="s">
        <v>142</v>
      </c>
      <c r="E233" s="168" t="s">
        <v>35</v>
      </c>
      <c r="F233" s="169" t="s">
        <v>155</v>
      </c>
      <c r="H233" s="170">
        <v>460.60199999999998</v>
      </c>
      <c r="I233" s="171"/>
      <c r="L233" s="167"/>
      <c r="M233" s="172"/>
      <c r="T233" s="173"/>
      <c r="AT233" s="168" t="s">
        <v>142</v>
      </c>
      <c r="AU233" s="168" t="s">
        <v>87</v>
      </c>
      <c r="AV233" s="15" t="s">
        <v>138</v>
      </c>
      <c r="AW233" s="15" t="s">
        <v>144</v>
      </c>
      <c r="AX233" s="15" t="s">
        <v>27</v>
      </c>
      <c r="AY233" s="168" t="s">
        <v>131</v>
      </c>
    </row>
    <row r="234" spans="2:65" s="1" customFormat="1" ht="24.2" customHeight="1">
      <c r="B234" s="34"/>
      <c r="C234" s="129" t="s">
        <v>261</v>
      </c>
      <c r="D234" s="129" t="s">
        <v>133</v>
      </c>
      <c r="E234" s="130" t="s">
        <v>262</v>
      </c>
      <c r="F234" s="131" t="s">
        <v>263</v>
      </c>
      <c r="G234" s="132" t="s">
        <v>238</v>
      </c>
      <c r="H234" s="133">
        <v>553.75400000000002</v>
      </c>
      <c r="I234" s="134"/>
      <c r="J234" s="135">
        <f>ROUND(I234*H234,2)</f>
        <v>0</v>
      </c>
      <c r="K234" s="131" t="s">
        <v>137</v>
      </c>
      <c r="L234" s="34"/>
      <c r="M234" s="136" t="s">
        <v>35</v>
      </c>
      <c r="N234" s="137" t="s">
        <v>49</v>
      </c>
      <c r="P234" s="138">
        <f>O234*H234</f>
        <v>0</v>
      </c>
      <c r="Q234" s="138">
        <v>0</v>
      </c>
      <c r="R234" s="138">
        <f>Q234*H234</f>
        <v>0</v>
      </c>
      <c r="S234" s="138">
        <v>0</v>
      </c>
      <c r="T234" s="139">
        <f>S234*H234</f>
        <v>0</v>
      </c>
      <c r="AR234" s="140" t="s">
        <v>138</v>
      </c>
      <c r="AT234" s="140" t="s">
        <v>133</v>
      </c>
      <c r="AU234" s="140" t="s">
        <v>87</v>
      </c>
      <c r="AY234" s="18" t="s">
        <v>131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8" t="s">
        <v>27</v>
      </c>
      <c r="BK234" s="141">
        <f>ROUND(I234*H234,2)</f>
        <v>0</v>
      </c>
      <c r="BL234" s="18" t="s">
        <v>138</v>
      </c>
      <c r="BM234" s="140" t="s">
        <v>264</v>
      </c>
    </row>
    <row r="235" spans="2:65" s="1" customFormat="1" ht="11.25">
      <c r="B235" s="34"/>
      <c r="D235" s="142" t="s">
        <v>140</v>
      </c>
      <c r="F235" s="143" t="s">
        <v>265</v>
      </c>
      <c r="I235" s="144"/>
      <c r="L235" s="34"/>
      <c r="M235" s="145"/>
      <c r="T235" s="55"/>
      <c r="AT235" s="18" t="s">
        <v>140</v>
      </c>
      <c r="AU235" s="18" t="s">
        <v>87</v>
      </c>
    </row>
    <row r="236" spans="2:65" s="13" customFormat="1" ht="11.25">
      <c r="B236" s="153"/>
      <c r="D236" s="147" t="s">
        <v>142</v>
      </c>
      <c r="E236" s="154" t="s">
        <v>35</v>
      </c>
      <c r="F236" s="155" t="s">
        <v>266</v>
      </c>
      <c r="H236" s="156">
        <v>553.75379999999996</v>
      </c>
      <c r="I236" s="157"/>
      <c r="L236" s="153"/>
      <c r="M236" s="158"/>
      <c r="T236" s="159"/>
      <c r="AT236" s="154" t="s">
        <v>142</v>
      </c>
      <c r="AU236" s="154" t="s">
        <v>87</v>
      </c>
      <c r="AV236" s="13" t="s">
        <v>87</v>
      </c>
      <c r="AW236" s="13" t="s">
        <v>144</v>
      </c>
      <c r="AX236" s="13" t="s">
        <v>78</v>
      </c>
      <c r="AY236" s="154" t="s">
        <v>131</v>
      </c>
    </row>
    <row r="237" spans="2:65" s="15" customFormat="1" ht="11.25">
      <c r="B237" s="167"/>
      <c r="D237" s="147" t="s">
        <v>142</v>
      </c>
      <c r="E237" s="168" t="s">
        <v>35</v>
      </c>
      <c r="F237" s="169" t="s">
        <v>155</v>
      </c>
      <c r="H237" s="170">
        <v>553.75379999999996</v>
      </c>
      <c r="I237" s="171"/>
      <c r="L237" s="167"/>
      <c r="M237" s="172"/>
      <c r="T237" s="173"/>
      <c r="AT237" s="168" t="s">
        <v>142</v>
      </c>
      <c r="AU237" s="168" t="s">
        <v>87</v>
      </c>
      <c r="AV237" s="15" t="s">
        <v>138</v>
      </c>
      <c r="AW237" s="15" t="s">
        <v>144</v>
      </c>
      <c r="AX237" s="15" t="s">
        <v>27</v>
      </c>
      <c r="AY237" s="168" t="s">
        <v>131</v>
      </c>
    </row>
    <row r="238" spans="2:65" s="1" customFormat="1" ht="24.2" customHeight="1">
      <c r="B238" s="34"/>
      <c r="C238" s="129" t="s">
        <v>267</v>
      </c>
      <c r="D238" s="129" t="s">
        <v>133</v>
      </c>
      <c r="E238" s="130" t="s">
        <v>268</v>
      </c>
      <c r="F238" s="131" t="s">
        <v>269</v>
      </c>
      <c r="G238" s="132" t="s">
        <v>158</v>
      </c>
      <c r="H238" s="133">
        <v>307.64100000000002</v>
      </c>
      <c r="I238" s="134"/>
      <c r="J238" s="135">
        <f>ROUND(I238*H238,2)</f>
        <v>0</v>
      </c>
      <c r="K238" s="131" t="s">
        <v>137</v>
      </c>
      <c r="L238" s="34"/>
      <c r="M238" s="136" t="s">
        <v>35</v>
      </c>
      <c r="N238" s="137" t="s">
        <v>49</v>
      </c>
      <c r="P238" s="138">
        <f>O238*H238</f>
        <v>0</v>
      </c>
      <c r="Q238" s="138">
        <v>0</v>
      </c>
      <c r="R238" s="138">
        <f>Q238*H238</f>
        <v>0</v>
      </c>
      <c r="S238" s="138">
        <v>0</v>
      </c>
      <c r="T238" s="139">
        <f>S238*H238</f>
        <v>0</v>
      </c>
      <c r="AR238" s="140" t="s">
        <v>138</v>
      </c>
      <c r="AT238" s="140" t="s">
        <v>133</v>
      </c>
      <c r="AU238" s="140" t="s">
        <v>87</v>
      </c>
      <c r="AY238" s="18" t="s">
        <v>131</v>
      </c>
      <c r="BE238" s="141">
        <f>IF(N238="základní",J238,0)</f>
        <v>0</v>
      </c>
      <c r="BF238" s="141">
        <f>IF(N238="snížená",J238,0)</f>
        <v>0</v>
      </c>
      <c r="BG238" s="141">
        <f>IF(N238="zákl. přenesená",J238,0)</f>
        <v>0</v>
      </c>
      <c r="BH238" s="141">
        <f>IF(N238="sníž. přenesená",J238,0)</f>
        <v>0</v>
      </c>
      <c r="BI238" s="141">
        <f>IF(N238="nulová",J238,0)</f>
        <v>0</v>
      </c>
      <c r="BJ238" s="18" t="s">
        <v>27</v>
      </c>
      <c r="BK238" s="141">
        <f>ROUND(I238*H238,2)</f>
        <v>0</v>
      </c>
      <c r="BL238" s="18" t="s">
        <v>138</v>
      </c>
      <c r="BM238" s="140" t="s">
        <v>270</v>
      </c>
    </row>
    <row r="239" spans="2:65" s="1" customFormat="1" ht="11.25">
      <c r="B239" s="34"/>
      <c r="D239" s="142" t="s">
        <v>140</v>
      </c>
      <c r="F239" s="143" t="s">
        <v>271</v>
      </c>
      <c r="I239" s="144"/>
      <c r="L239" s="34"/>
      <c r="M239" s="145"/>
      <c r="T239" s="55"/>
      <c r="AT239" s="18" t="s">
        <v>140</v>
      </c>
      <c r="AU239" s="18" t="s">
        <v>87</v>
      </c>
    </row>
    <row r="240" spans="2:65" s="13" customFormat="1" ht="11.25">
      <c r="B240" s="153"/>
      <c r="D240" s="147" t="s">
        <v>142</v>
      </c>
      <c r="E240" s="154" t="s">
        <v>35</v>
      </c>
      <c r="F240" s="155" t="s">
        <v>272</v>
      </c>
      <c r="H240" s="156">
        <v>307.64100000000002</v>
      </c>
      <c r="I240" s="157"/>
      <c r="L240" s="153"/>
      <c r="M240" s="158"/>
      <c r="T240" s="159"/>
      <c r="AT240" s="154" t="s">
        <v>142</v>
      </c>
      <c r="AU240" s="154" t="s">
        <v>87</v>
      </c>
      <c r="AV240" s="13" t="s">
        <v>87</v>
      </c>
      <c r="AW240" s="13" t="s">
        <v>144</v>
      </c>
      <c r="AX240" s="13" t="s">
        <v>78</v>
      </c>
      <c r="AY240" s="154" t="s">
        <v>131</v>
      </c>
    </row>
    <row r="241" spans="2:65" s="15" customFormat="1" ht="11.25">
      <c r="B241" s="167"/>
      <c r="D241" s="147" t="s">
        <v>142</v>
      </c>
      <c r="E241" s="168" t="s">
        <v>35</v>
      </c>
      <c r="F241" s="169" t="s">
        <v>155</v>
      </c>
      <c r="H241" s="170">
        <v>307.64100000000002</v>
      </c>
      <c r="I241" s="171"/>
      <c r="L241" s="167"/>
      <c r="M241" s="172"/>
      <c r="T241" s="173"/>
      <c r="AT241" s="168" t="s">
        <v>142</v>
      </c>
      <c r="AU241" s="168" t="s">
        <v>87</v>
      </c>
      <c r="AV241" s="15" t="s">
        <v>138</v>
      </c>
      <c r="AW241" s="15" t="s">
        <v>144</v>
      </c>
      <c r="AX241" s="15" t="s">
        <v>27</v>
      </c>
      <c r="AY241" s="168" t="s">
        <v>131</v>
      </c>
    </row>
    <row r="242" spans="2:65" s="1" customFormat="1" ht="24.2" customHeight="1">
      <c r="B242" s="34"/>
      <c r="C242" s="129" t="s">
        <v>273</v>
      </c>
      <c r="D242" s="129" t="s">
        <v>133</v>
      </c>
      <c r="E242" s="130" t="s">
        <v>274</v>
      </c>
      <c r="F242" s="131" t="s">
        <v>275</v>
      </c>
      <c r="G242" s="132" t="s">
        <v>158</v>
      </c>
      <c r="H242" s="133">
        <v>450.81200000000001</v>
      </c>
      <c r="I242" s="134"/>
      <c r="J242" s="135">
        <f>ROUND(I242*H242,2)</f>
        <v>0</v>
      </c>
      <c r="K242" s="131" t="s">
        <v>137</v>
      </c>
      <c r="L242" s="34"/>
      <c r="M242" s="136" t="s">
        <v>35</v>
      </c>
      <c r="N242" s="137" t="s">
        <v>49</v>
      </c>
      <c r="P242" s="138">
        <f>O242*H242</f>
        <v>0</v>
      </c>
      <c r="Q242" s="138">
        <v>0</v>
      </c>
      <c r="R242" s="138">
        <f>Q242*H242</f>
        <v>0</v>
      </c>
      <c r="S242" s="138">
        <v>0</v>
      </c>
      <c r="T242" s="139">
        <f>S242*H242</f>
        <v>0</v>
      </c>
      <c r="AR242" s="140" t="s">
        <v>138</v>
      </c>
      <c r="AT242" s="140" t="s">
        <v>133</v>
      </c>
      <c r="AU242" s="140" t="s">
        <v>87</v>
      </c>
      <c r="AY242" s="18" t="s">
        <v>131</v>
      </c>
      <c r="BE242" s="141">
        <f>IF(N242="základní",J242,0)</f>
        <v>0</v>
      </c>
      <c r="BF242" s="141">
        <f>IF(N242="snížená",J242,0)</f>
        <v>0</v>
      </c>
      <c r="BG242" s="141">
        <f>IF(N242="zákl. přenesená",J242,0)</f>
        <v>0</v>
      </c>
      <c r="BH242" s="141">
        <f>IF(N242="sníž. přenesená",J242,0)</f>
        <v>0</v>
      </c>
      <c r="BI242" s="141">
        <f>IF(N242="nulová",J242,0)</f>
        <v>0</v>
      </c>
      <c r="BJ242" s="18" t="s">
        <v>27</v>
      </c>
      <c r="BK242" s="141">
        <f>ROUND(I242*H242,2)</f>
        <v>0</v>
      </c>
      <c r="BL242" s="18" t="s">
        <v>138</v>
      </c>
      <c r="BM242" s="140" t="s">
        <v>276</v>
      </c>
    </row>
    <row r="243" spans="2:65" s="1" customFormat="1" ht="11.25">
      <c r="B243" s="34"/>
      <c r="D243" s="142" t="s">
        <v>140</v>
      </c>
      <c r="F243" s="143" t="s">
        <v>277</v>
      </c>
      <c r="I243" s="144"/>
      <c r="L243" s="34"/>
      <c r="M243" s="145"/>
      <c r="T243" s="55"/>
      <c r="AT243" s="18" t="s">
        <v>140</v>
      </c>
      <c r="AU243" s="18" t="s">
        <v>87</v>
      </c>
    </row>
    <row r="244" spans="2:65" s="12" customFormat="1" ht="11.25">
      <c r="B244" s="146"/>
      <c r="D244" s="147" t="s">
        <v>142</v>
      </c>
      <c r="E244" s="148" t="s">
        <v>35</v>
      </c>
      <c r="F244" s="149" t="s">
        <v>145</v>
      </c>
      <c r="H244" s="148" t="s">
        <v>35</v>
      </c>
      <c r="I244" s="150"/>
      <c r="L244" s="146"/>
      <c r="M244" s="151"/>
      <c r="T244" s="152"/>
      <c r="AT244" s="148" t="s">
        <v>142</v>
      </c>
      <c r="AU244" s="148" t="s">
        <v>87</v>
      </c>
      <c r="AV244" s="12" t="s">
        <v>27</v>
      </c>
      <c r="AW244" s="12" t="s">
        <v>144</v>
      </c>
      <c r="AX244" s="12" t="s">
        <v>78</v>
      </c>
      <c r="AY244" s="148" t="s">
        <v>131</v>
      </c>
    </row>
    <row r="245" spans="2:65" s="13" customFormat="1" ht="11.25">
      <c r="B245" s="153"/>
      <c r="D245" s="147" t="s">
        <v>142</v>
      </c>
      <c r="E245" s="154" t="s">
        <v>35</v>
      </c>
      <c r="F245" s="155" t="s">
        <v>278</v>
      </c>
      <c r="H245" s="156">
        <v>1.264</v>
      </c>
      <c r="I245" s="157"/>
      <c r="L245" s="153"/>
      <c r="M245" s="158"/>
      <c r="T245" s="159"/>
      <c r="AT245" s="154" t="s">
        <v>142</v>
      </c>
      <c r="AU245" s="154" t="s">
        <v>87</v>
      </c>
      <c r="AV245" s="13" t="s">
        <v>87</v>
      </c>
      <c r="AW245" s="13" t="s">
        <v>144</v>
      </c>
      <c r="AX245" s="13" t="s">
        <v>78</v>
      </c>
      <c r="AY245" s="154" t="s">
        <v>131</v>
      </c>
    </row>
    <row r="246" spans="2:65" s="13" customFormat="1" ht="11.25">
      <c r="B246" s="153"/>
      <c r="D246" s="147" t="s">
        <v>142</v>
      </c>
      <c r="E246" s="154" t="s">
        <v>35</v>
      </c>
      <c r="F246" s="155" t="s">
        <v>279</v>
      </c>
      <c r="H246" s="156">
        <v>66.763999999999996</v>
      </c>
      <c r="I246" s="157"/>
      <c r="L246" s="153"/>
      <c r="M246" s="158"/>
      <c r="T246" s="159"/>
      <c r="AT246" s="154" t="s">
        <v>142</v>
      </c>
      <c r="AU246" s="154" t="s">
        <v>87</v>
      </c>
      <c r="AV246" s="13" t="s">
        <v>87</v>
      </c>
      <c r="AW246" s="13" t="s">
        <v>144</v>
      </c>
      <c r="AX246" s="13" t="s">
        <v>78</v>
      </c>
      <c r="AY246" s="154" t="s">
        <v>131</v>
      </c>
    </row>
    <row r="247" spans="2:65" s="13" customFormat="1" ht="11.25">
      <c r="B247" s="153"/>
      <c r="D247" s="147" t="s">
        <v>142</v>
      </c>
      <c r="E247" s="154" t="s">
        <v>35</v>
      </c>
      <c r="F247" s="155" t="s">
        <v>280</v>
      </c>
      <c r="H247" s="156">
        <v>66.763999999999996</v>
      </c>
      <c r="I247" s="157"/>
      <c r="L247" s="153"/>
      <c r="M247" s="158"/>
      <c r="T247" s="159"/>
      <c r="AT247" s="154" t="s">
        <v>142</v>
      </c>
      <c r="AU247" s="154" t="s">
        <v>87</v>
      </c>
      <c r="AV247" s="13" t="s">
        <v>87</v>
      </c>
      <c r="AW247" s="13" t="s">
        <v>144</v>
      </c>
      <c r="AX247" s="13" t="s">
        <v>78</v>
      </c>
      <c r="AY247" s="154" t="s">
        <v>131</v>
      </c>
    </row>
    <row r="248" spans="2:65" s="13" customFormat="1" ht="11.25">
      <c r="B248" s="153"/>
      <c r="D248" s="147" t="s">
        <v>142</v>
      </c>
      <c r="E248" s="154" t="s">
        <v>35</v>
      </c>
      <c r="F248" s="155" t="s">
        <v>281</v>
      </c>
      <c r="H248" s="156">
        <v>65.19</v>
      </c>
      <c r="I248" s="157"/>
      <c r="L248" s="153"/>
      <c r="M248" s="158"/>
      <c r="T248" s="159"/>
      <c r="AT248" s="154" t="s">
        <v>142</v>
      </c>
      <c r="AU248" s="154" t="s">
        <v>87</v>
      </c>
      <c r="AV248" s="13" t="s">
        <v>87</v>
      </c>
      <c r="AW248" s="13" t="s">
        <v>144</v>
      </c>
      <c r="AX248" s="13" t="s">
        <v>78</v>
      </c>
      <c r="AY248" s="154" t="s">
        <v>131</v>
      </c>
    </row>
    <row r="249" spans="2:65" s="13" customFormat="1" ht="11.25">
      <c r="B249" s="153"/>
      <c r="D249" s="147" t="s">
        <v>142</v>
      </c>
      <c r="E249" s="154" t="s">
        <v>35</v>
      </c>
      <c r="F249" s="155" t="s">
        <v>282</v>
      </c>
      <c r="H249" s="156">
        <v>59.9</v>
      </c>
      <c r="I249" s="157"/>
      <c r="L249" s="153"/>
      <c r="M249" s="158"/>
      <c r="T249" s="159"/>
      <c r="AT249" s="154" t="s">
        <v>142</v>
      </c>
      <c r="AU249" s="154" t="s">
        <v>87</v>
      </c>
      <c r="AV249" s="13" t="s">
        <v>87</v>
      </c>
      <c r="AW249" s="13" t="s">
        <v>144</v>
      </c>
      <c r="AX249" s="13" t="s">
        <v>78</v>
      </c>
      <c r="AY249" s="154" t="s">
        <v>131</v>
      </c>
    </row>
    <row r="250" spans="2:65" s="14" customFormat="1" ht="11.25">
      <c r="B250" s="160"/>
      <c r="D250" s="147" t="s">
        <v>142</v>
      </c>
      <c r="E250" s="161" t="s">
        <v>35</v>
      </c>
      <c r="F250" s="162" t="s">
        <v>150</v>
      </c>
      <c r="H250" s="163">
        <v>259.88200000000001</v>
      </c>
      <c r="I250" s="164"/>
      <c r="L250" s="160"/>
      <c r="M250" s="165"/>
      <c r="T250" s="166"/>
      <c r="AT250" s="161" t="s">
        <v>142</v>
      </c>
      <c r="AU250" s="161" t="s">
        <v>87</v>
      </c>
      <c r="AV250" s="14" t="s">
        <v>151</v>
      </c>
      <c r="AW250" s="14" t="s">
        <v>144</v>
      </c>
      <c r="AX250" s="14" t="s">
        <v>78</v>
      </c>
      <c r="AY250" s="161" t="s">
        <v>131</v>
      </c>
    </row>
    <row r="251" spans="2:65" s="12" customFormat="1" ht="11.25">
      <c r="B251" s="146"/>
      <c r="D251" s="147" t="s">
        <v>142</v>
      </c>
      <c r="E251" s="148" t="s">
        <v>35</v>
      </c>
      <c r="F251" s="149" t="s">
        <v>152</v>
      </c>
      <c r="H251" s="148" t="s">
        <v>35</v>
      </c>
      <c r="I251" s="150"/>
      <c r="L251" s="146"/>
      <c r="M251" s="151"/>
      <c r="T251" s="152"/>
      <c r="AT251" s="148" t="s">
        <v>142</v>
      </c>
      <c r="AU251" s="148" t="s">
        <v>87</v>
      </c>
      <c r="AV251" s="12" t="s">
        <v>27</v>
      </c>
      <c r="AW251" s="12" t="s">
        <v>144</v>
      </c>
      <c r="AX251" s="12" t="s">
        <v>78</v>
      </c>
      <c r="AY251" s="148" t="s">
        <v>131</v>
      </c>
    </row>
    <row r="252" spans="2:65" s="13" customFormat="1" ht="11.25">
      <c r="B252" s="153"/>
      <c r="D252" s="147" t="s">
        <v>142</v>
      </c>
      <c r="E252" s="154" t="s">
        <v>35</v>
      </c>
      <c r="F252" s="155" t="s">
        <v>283</v>
      </c>
      <c r="H252" s="156">
        <v>1.264</v>
      </c>
      <c r="I252" s="157"/>
      <c r="L252" s="153"/>
      <c r="M252" s="158"/>
      <c r="T252" s="159"/>
      <c r="AT252" s="154" t="s">
        <v>142</v>
      </c>
      <c r="AU252" s="154" t="s">
        <v>87</v>
      </c>
      <c r="AV252" s="13" t="s">
        <v>87</v>
      </c>
      <c r="AW252" s="13" t="s">
        <v>144</v>
      </c>
      <c r="AX252" s="13" t="s">
        <v>78</v>
      </c>
      <c r="AY252" s="154" t="s">
        <v>131</v>
      </c>
    </row>
    <row r="253" spans="2:65" s="13" customFormat="1" ht="11.25">
      <c r="B253" s="153"/>
      <c r="D253" s="147" t="s">
        <v>142</v>
      </c>
      <c r="E253" s="154" t="s">
        <v>35</v>
      </c>
      <c r="F253" s="155" t="s">
        <v>284</v>
      </c>
      <c r="H253" s="156">
        <v>66.763999999999996</v>
      </c>
      <c r="I253" s="157"/>
      <c r="L253" s="153"/>
      <c r="M253" s="158"/>
      <c r="T253" s="159"/>
      <c r="AT253" s="154" t="s">
        <v>142</v>
      </c>
      <c r="AU253" s="154" t="s">
        <v>87</v>
      </c>
      <c r="AV253" s="13" t="s">
        <v>87</v>
      </c>
      <c r="AW253" s="13" t="s">
        <v>144</v>
      </c>
      <c r="AX253" s="13" t="s">
        <v>78</v>
      </c>
      <c r="AY253" s="154" t="s">
        <v>131</v>
      </c>
    </row>
    <row r="254" spans="2:65" s="13" customFormat="1" ht="11.25">
      <c r="B254" s="153"/>
      <c r="D254" s="147" t="s">
        <v>142</v>
      </c>
      <c r="E254" s="154" t="s">
        <v>35</v>
      </c>
      <c r="F254" s="155" t="s">
        <v>285</v>
      </c>
      <c r="H254" s="156">
        <v>63.793999999999997</v>
      </c>
      <c r="I254" s="157"/>
      <c r="L254" s="153"/>
      <c r="M254" s="158"/>
      <c r="T254" s="159"/>
      <c r="AT254" s="154" t="s">
        <v>142</v>
      </c>
      <c r="AU254" s="154" t="s">
        <v>87</v>
      </c>
      <c r="AV254" s="13" t="s">
        <v>87</v>
      </c>
      <c r="AW254" s="13" t="s">
        <v>144</v>
      </c>
      <c r="AX254" s="13" t="s">
        <v>78</v>
      </c>
      <c r="AY254" s="154" t="s">
        <v>131</v>
      </c>
    </row>
    <row r="255" spans="2:65" s="13" customFormat="1" ht="11.25">
      <c r="B255" s="153"/>
      <c r="D255" s="147" t="s">
        <v>142</v>
      </c>
      <c r="E255" s="154" t="s">
        <v>35</v>
      </c>
      <c r="F255" s="155" t="s">
        <v>286</v>
      </c>
      <c r="H255" s="156">
        <v>59.107999999999997</v>
      </c>
      <c r="I255" s="157"/>
      <c r="L255" s="153"/>
      <c r="M255" s="158"/>
      <c r="T255" s="159"/>
      <c r="AT255" s="154" t="s">
        <v>142</v>
      </c>
      <c r="AU255" s="154" t="s">
        <v>87</v>
      </c>
      <c r="AV255" s="13" t="s">
        <v>87</v>
      </c>
      <c r="AW255" s="13" t="s">
        <v>144</v>
      </c>
      <c r="AX255" s="13" t="s">
        <v>78</v>
      </c>
      <c r="AY255" s="154" t="s">
        <v>131</v>
      </c>
    </row>
    <row r="256" spans="2:65" s="14" customFormat="1" ht="11.25">
      <c r="B256" s="160"/>
      <c r="D256" s="147" t="s">
        <v>142</v>
      </c>
      <c r="E256" s="161" t="s">
        <v>35</v>
      </c>
      <c r="F256" s="162" t="s">
        <v>150</v>
      </c>
      <c r="H256" s="163">
        <v>190.93</v>
      </c>
      <c r="I256" s="164"/>
      <c r="L256" s="160"/>
      <c r="M256" s="165"/>
      <c r="T256" s="166"/>
      <c r="AT256" s="161" t="s">
        <v>142</v>
      </c>
      <c r="AU256" s="161" t="s">
        <v>87</v>
      </c>
      <c r="AV256" s="14" t="s">
        <v>151</v>
      </c>
      <c r="AW256" s="14" t="s">
        <v>144</v>
      </c>
      <c r="AX256" s="14" t="s">
        <v>78</v>
      </c>
      <c r="AY256" s="161" t="s">
        <v>131</v>
      </c>
    </row>
    <row r="257" spans="2:65" s="15" customFormat="1" ht="11.25">
      <c r="B257" s="167"/>
      <c r="D257" s="147" t="s">
        <v>142</v>
      </c>
      <c r="E257" s="168" t="s">
        <v>35</v>
      </c>
      <c r="F257" s="169" t="s">
        <v>155</v>
      </c>
      <c r="H257" s="170">
        <v>450.81200000000001</v>
      </c>
      <c r="I257" s="171"/>
      <c r="L257" s="167"/>
      <c r="M257" s="172"/>
      <c r="T257" s="173"/>
      <c r="AT257" s="168" t="s">
        <v>142</v>
      </c>
      <c r="AU257" s="168" t="s">
        <v>87</v>
      </c>
      <c r="AV257" s="15" t="s">
        <v>138</v>
      </c>
      <c r="AW257" s="15" t="s">
        <v>144</v>
      </c>
      <c r="AX257" s="15" t="s">
        <v>27</v>
      </c>
      <c r="AY257" s="168" t="s">
        <v>131</v>
      </c>
    </row>
    <row r="258" spans="2:65" s="1" customFormat="1" ht="24.2" customHeight="1">
      <c r="B258" s="34"/>
      <c r="C258" s="129" t="s">
        <v>287</v>
      </c>
      <c r="D258" s="129" t="s">
        <v>133</v>
      </c>
      <c r="E258" s="130" t="s">
        <v>288</v>
      </c>
      <c r="F258" s="131" t="s">
        <v>289</v>
      </c>
      <c r="G258" s="132" t="s">
        <v>136</v>
      </c>
      <c r="H258" s="133">
        <v>97.9</v>
      </c>
      <c r="I258" s="134"/>
      <c r="J258" s="135">
        <f>ROUND(I258*H258,2)</f>
        <v>0</v>
      </c>
      <c r="K258" s="131" t="s">
        <v>137</v>
      </c>
      <c r="L258" s="34"/>
      <c r="M258" s="136" t="s">
        <v>35</v>
      </c>
      <c r="N258" s="137" t="s">
        <v>49</v>
      </c>
      <c r="P258" s="138">
        <f>O258*H258</f>
        <v>0</v>
      </c>
      <c r="Q258" s="138">
        <v>0</v>
      </c>
      <c r="R258" s="138">
        <f>Q258*H258</f>
        <v>0</v>
      </c>
      <c r="S258" s="138">
        <v>0</v>
      </c>
      <c r="T258" s="139">
        <f>S258*H258</f>
        <v>0</v>
      </c>
      <c r="AR258" s="140" t="s">
        <v>138</v>
      </c>
      <c r="AT258" s="140" t="s">
        <v>133</v>
      </c>
      <c r="AU258" s="140" t="s">
        <v>87</v>
      </c>
      <c r="AY258" s="18" t="s">
        <v>131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8" t="s">
        <v>27</v>
      </c>
      <c r="BK258" s="141">
        <f>ROUND(I258*H258,2)</f>
        <v>0</v>
      </c>
      <c r="BL258" s="18" t="s">
        <v>138</v>
      </c>
      <c r="BM258" s="140" t="s">
        <v>290</v>
      </c>
    </row>
    <row r="259" spans="2:65" s="1" customFormat="1" ht="11.25">
      <c r="B259" s="34"/>
      <c r="D259" s="142" t="s">
        <v>140</v>
      </c>
      <c r="F259" s="143" t="s">
        <v>291</v>
      </c>
      <c r="I259" s="144"/>
      <c r="L259" s="34"/>
      <c r="M259" s="145"/>
      <c r="T259" s="55"/>
      <c r="AT259" s="18" t="s">
        <v>140</v>
      </c>
      <c r="AU259" s="18" t="s">
        <v>87</v>
      </c>
    </row>
    <row r="260" spans="2:65" s="12" customFormat="1" ht="11.25">
      <c r="B260" s="146"/>
      <c r="D260" s="147" t="s">
        <v>142</v>
      </c>
      <c r="E260" s="148" t="s">
        <v>35</v>
      </c>
      <c r="F260" s="149" t="s">
        <v>292</v>
      </c>
      <c r="H260" s="148" t="s">
        <v>35</v>
      </c>
      <c r="I260" s="150"/>
      <c r="L260" s="146"/>
      <c r="M260" s="151"/>
      <c r="T260" s="152"/>
      <c r="AT260" s="148" t="s">
        <v>142</v>
      </c>
      <c r="AU260" s="148" t="s">
        <v>87</v>
      </c>
      <c r="AV260" s="12" t="s">
        <v>27</v>
      </c>
      <c r="AW260" s="12" t="s">
        <v>144</v>
      </c>
      <c r="AX260" s="12" t="s">
        <v>78</v>
      </c>
      <c r="AY260" s="148" t="s">
        <v>131</v>
      </c>
    </row>
    <row r="261" spans="2:65" s="12" customFormat="1" ht="11.25">
      <c r="B261" s="146"/>
      <c r="D261" s="147" t="s">
        <v>142</v>
      </c>
      <c r="E261" s="148" t="s">
        <v>35</v>
      </c>
      <c r="F261" s="149" t="s">
        <v>145</v>
      </c>
      <c r="H261" s="148" t="s">
        <v>35</v>
      </c>
      <c r="I261" s="150"/>
      <c r="L261" s="146"/>
      <c r="M261" s="151"/>
      <c r="T261" s="152"/>
      <c r="AT261" s="148" t="s">
        <v>142</v>
      </c>
      <c r="AU261" s="148" t="s">
        <v>87</v>
      </c>
      <c r="AV261" s="12" t="s">
        <v>27</v>
      </c>
      <c r="AW261" s="12" t="s">
        <v>144</v>
      </c>
      <c r="AX261" s="12" t="s">
        <v>78</v>
      </c>
      <c r="AY261" s="148" t="s">
        <v>131</v>
      </c>
    </row>
    <row r="262" spans="2:65" s="13" customFormat="1" ht="11.25">
      <c r="B262" s="153"/>
      <c r="D262" s="147" t="s">
        <v>142</v>
      </c>
      <c r="E262" s="154" t="s">
        <v>35</v>
      </c>
      <c r="F262" s="155" t="s">
        <v>176</v>
      </c>
      <c r="H262" s="156">
        <v>26.1</v>
      </c>
      <c r="I262" s="157"/>
      <c r="L262" s="153"/>
      <c r="M262" s="158"/>
      <c r="T262" s="159"/>
      <c r="AT262" s="154" t="s">
        <v>142</v>
      </c>
      <c r="AU262" s="154" t="s">
        <v>87</v>
      </c>
      <c r="AV262" s="13" t="s">
        <v>87</v>
      </c>
      <c r="AW262" s="13" t="s">
        <v>144</v>
      </c>
      <c r="AX262" s="13" t="s">
        <v>78</v>
      </c>
      <c r="AY262" s="154" t="s">
        <v>131</v>
      </c>
    </row>
    <row r="263" spans="2:65" s="13" customFormat="1" ht="11.25">
      <c r="B263" s="153"/>
      <c r="D263" s="147" t="s">
        <v>142</v>
      </c>
      <c r="E263" s="154" t="s">
        <v>35</v>
      </c>
      <c r="F263" s="155" t="s">
        <v>177</v>
      </c>
      <c r="H263" s="156">
        <v>26.6</v>
      </c>
      <c r="I263" s="157"/>
      <c r="L263" s="153"/>
      <c r="M263" s="158"/>
      <c r="T263" s="159"/>
      <c r="AT263" s="154" t="s">
        <v>142</v>
      </c>
      <c r="AU263" s="154" t="s">
        <v>87</v>
      </c>
      <c r="AV263" s="13" t="s">
        <v>87</v>
      </c>
      <c r="AW263" s="13" t="s">
        <v>144</v>
      </c>
      <c r="AX263" s="13" t="s">
        <v>78</v>
      </c>
      <c r="AY263" s="154" t="s">
        <v>131</v>
      </c>
    </row>
    <row r="264" spans="2:65" s="14" customFormat="1" ht="11.25">
      <c r="B264" s="160"/>
      <c r="D264" s="147" t="s">
        <v>142</v>
      </c>
      <c r="E264" s="161" t="s">
        <v>35</v>
      </c>
      <c r="F264" s="162" t="s">
        <v>150</v>
      </c>
      <c r="H264" s="163">
        <v>52.7</v>
      </c>
      <c r="I264" s="164"/>
      <c r="L264" s="160"/>
      <c r="M264" s="165"/>
      <c r="T264" s="166"/>
      <c r="AT264" s="161" t="s">
        <v>142</v>
      </c>
      <c r="AU264" s="161" t="s">
        <v>87</v>
      </c>
      <c r="AV264" s="14" t="s">
        <v>151</v>
      </c>
      <c r="AW264" s="14" t="s">
        <v>144</v>
      </c>
      <c r="AX264" s="14" t="s">
        <v>78</v>
      </c>
      <c r="AY264" s="161" t="s">
        <v>131</v>
      </c>
    </row>
    <row r="265" spans="2:65" s="12" customFormat="1" ht="11.25">
      <c r="B265" s="146"/>
      <c r="D265" s="147" t="s">
        <v>142</v>
      </c>
      <c r="E265" s="148" t="s">
        <v>35</v>
      </c>
      <c r="F265" s="149" t="s">
        <v>152</v>
      </c>
      <c r="H265" s="148" t="s">
        <v>35</v>
      </c>
      <c r="I265" s="150"/>
      <c r="L265" s="146"/>
      <c r="M265" s="151"/>
      <c r="T265" s="152"/>
      <c r="AT265" s="148" t="s">
        <v>142</v>
      </c>
      <c r="AU265" s="148" t="s">
        <v>87</v>
      </c>
      <c r="AV265" s="12" t="s">
        <v>27</v>
      </c>
      <c r="AW265" s="12" t="s">
        <v>144</v>
      </c>
      <c r="AX265" s="12" t="s">
        <v>78</v>
      </c>
      <c r="AY265" s="148" t="s">
        <v>131</v>
      </c>
    </row>
    <row r="266" spans="2:65" s="13" customFormat="1" ht="11.25">
      <c r="B266" s="153"/>
      <c r="D266" s="147" t="s">
        <v>142</v>
      </c>
      <c r="E266" s="154" t="s">
        <v>35</v>
      </c>
      <c r="F266" s="155" t="s">
        <v>178</v>
      </c>
      <c r="H266" s="156">
        <v>23.6</v>
      </c>
      <c r="I266" s="157"/>
      <c r="L266" s="153"/>
      <c r="M266" s="158"/>
      <c r="T266" s="159"/>
      <c r="AT266" s="154" t="s">
        <v>142</v>
      </c>
      <c r="AU266" s="154" t="s">
        <v>87</v>
      </c>
      <c r="AV266" s="13" t="s">
        <v>87</v>
      </c>
      <c r="AW266" s="13" t="s">
        <v>144</v>
      </c>
      <c r="AX266" s="13" t="s">
        <v>78</v>
      </c>
      <c r="AY266" s="154" t="s">
        <v>131</v>
      </c>
    </row>
    <row r="267" spans="2:65" s="13" customFormat="1" ht="11.25">
      <c r="B267" s="153"/>
      <c r="D267" s="147" t="s">
        <v>142</v>
      </c>
      <c r="E267" s="154" t="s">
        <v>35</v>
      </c>
      <c r="F267" s="155" t="s">
        <v>179</v>
      </c>
      <c r="H267" s="156">
        <v>21.6</v>
      </c>
      <c r="I267" s="157"/>
      <c r="L267" s="153"/>
      <c r="M267" s="158"/>
      <c r="T267" s="159"/>
      <c r="AT267" s="154" t="s">
        <v>142</v>
      </c>
      <c r="AU267" s="154" t="s">
        <v>87</v>
      </c>
      <c r="AV267" s="13" t="s">
        <v>87</v>
      </c>
      <c r="AW267" s="13" t="s">
        <v>144</v>
      </c>
      <c r="AX267" s="13" t="s">
        <v>78</v>
      </c>
      <c r="AY267" s="154" t="s">
        <v>131</v>
      </c>
    </row>
    <row r="268" spans="2:65" s="14" customFormat="1" ht="11.25">
      <c r="B268" s="160"/>
      <c r="D268" s="147" t="s">
        <v>142</v>
      </c>
      <c r="E268" s="161" t="s">
        <v>35</v>
      </c>
      <c r="F268" s="162" t="s">
        <v>150</v>
      </c>
      <c r="H268" s="163">
        <v>45.2</v>
      </c>
      <c r="I268" s="164"/>
      <c r="L268" s="160"/>
      <c r="M268" s="165"/>
      <c r="T268" s="166"/>
      <c r="AT268" s="161" t="s">
        <v>142</v>
      </c>
      <c r="AU268" s="161" t="s">
        <v>87</v>
      </c>
      <c r="AV268" s="14" t="s">
        <v>151</v>
      </c>
      <c r="AW268" s="14" t="s">
        <v>144</v>
      </c>
      <c r="AX268" s="14" t="s">
        <v>78</v>
      </c>
      <c r="AY268" s="161" t="s">
        <v>131</v>
      </c>
    </row>
    <row r="269" spans="2:65" s="15" customFormat="1" ht="11.25">
      <c r="B269" s="167"/>
      <c r="D269" s="147" t="s">
        <v>142</v>
      </c>
      <c r="E269" s="168" t="s">
        <v>35</v>
      </c>
      <c r="F269" s="169" t="s">
        <v>155</v>
      </c>
      <c r="H269" s="170">
        <v>97.9</v>
      </c>
      <c r="I269" s="171"/>
      <c r="L269" s="167"/>
      <c r="M269" s="172"/>
      <c r="T269" s="173"/>
      <c r="AT269" s="168" t="s">
        <v>142</v>
      </c>
      <c r="AU269" s="168" t="s">
        <v>87</v>
      </c>
      <c r="AV269" s="15" t="s">
        <v>138</v>
      </c>
      <c r="AW269" s="15" t="s">
        <v>144</v>
      </c>
      <c r="AX269" s="15" t="s">
        <v>27</v>
      </c>
      <c r="AY269" s="168" t="s">
        <v>131</v>
      </c>
    </row>
    <row r="270" spans="2:65" s="1" customFormat="1" ht="24.2" customHeight="1">
      <c r="B270" s="34"/>
      <c r="C270" s="129" t="s">
        <v>293</v>
      </c>
      <c r="D270" s="129" t="s">
        <v>133</v>
      </c>
      <c r="E270" s="130" t="s">
        <v>294</v>
      </c>
      <c r="F270" s="131" t="s">
        <v>295</v>
      </c>
      <c r="G270" s="132" t="s">
        <v>136</v>
      </c>
      <c r="H270" s="133">
        <v>97.9</v>
      </c>
      <c r="I270" s="134"/>
      <c r="J270" s="135">
        <f>ROUND(I270*H270,2)</f>
        <v>0</v>
      </c>
      <c r="K270" s="131" t="s">
        <v>137</v>
      </c>
      <c r="L270" s="34"/>
      <c r="M270" s="136" t="s">
        <v>35</v>
      </c>
      <c r="N270" s="137" t="s">
        <v>49</v>
      </c>
      <c r="P270" s="138">
        <f>O270*H270</f>
        <v>0</v>
      </c>
      <c r="Q270" s="138">
        <v>0</v>
      </c>
      <c r="R270" s="138">
        <f>Q270*H270</f>
        <v>0</v>
      </c>
      <c r="S270" s="138">
        <v>0</v>
      </c>
      <c r="T270" s="139">
        <f>S270*H270</f>
        <v>0</v>
      </c>
      <c r="AR270" s="140" t="s">
        <v>138</v>
      </c>
      <c r="AT270" s="140" t="s">
        <v>133</v>
      </c>
      <c r="AU270" s="140" t="s">
        <v>87</v>
      </c>
      <c r="AY270" s="18" t="s">
        <v>131</v>
      </c>
      <c r="BE270" s="141">
        <f>IF(N270="základní",J270,0)</f>
        <v>0</v>
      </c>
      <c r="BF270" s="141">
        <f>IF(N270="snížená",J270,0)</f>
        <v>0</v>
      </c>
      <c r="BG270" s="141">
        <f>IF(N270="zákl. přenesená",J270,0)</f>
        <v>0</v>
      </c>
      <c r="BH270" s="141">
        <f>IF(N270="sníž. přenesená",J270,0)</f>
        <v>0</v>
      </c>
      <c r="BI270" s="141">
        <f>IF(N270="nulová",J270,0)</f>
        <v>0</v>
      </c>
      <c r="BJ270" s="18" t="s">
        <v>27</v>
      </c>
      <c r="BK270" s="141">
        <f>ROUND(I270*H270,2)</f>
        <v>0</v>
      </c>
      <c r="BL270" s="18" t="s">
        <v>138</v>
      </c>
      <c r="BM270" s="140" t="s">
        <v>296</v>
      </c>
    </row>
    <row r="271" spans="2:65" s="1" customFormat="1" ht="11.25">
      <c r="B271" s="34"/>
      <c r="D271" s="142" t="s">
        <v>140</v>
      </c>
      <c r="F271" s="143" t="s">
        <v>297</v>
      </c>
      <c r="I271" s="144"/>
      <c r="L271" s="34"/>
      <c r="M271" s="145"/>
      <c r="T271" s="55"/>
      <c r="AT271" s="18" t="s">
        <v>140</v>
      </c>
      <c r="AU271" s="18" t="s">
        <v>87</v>
      </c>
    </row>
    <row r="272" spans="2:65" s="12" customFormat="1" ht="11.25">
      <c r="B272" s="146"/>
      <c r="D272" s="147" t="s">
        <v>142</v>
      </c>
      <c r="E272" s="148" t="s">
        <v>35</v>
      </c>
      <c r="F272" s="149" t="s">
        <v>298</v>
      </c>
      <c r="H272" s="148" t="s">
        <v>35</v>
      </c>
      <c r="I272" s="150"/>
      <c r="L272" s="146"/>
      <c r="M272" s="151"/>
      <c r="T272" s="152"/>
      <c r="AT272" s="148" t="s">
        <v>142</v>
      </c>
      <c r="AU272" s="148" t="s">
        <v>87</v>
      </c>
      <c r="AV272" s="12" t="s">
        <v>27</v>
      </c>
      <c r="AW272" s="12" t="s">
        <v>144</v>
      </c>
      <c r="AX272" s="12" t="s">
        <v>78</v>
      </c>
      <c r="AY272" s="148" t="s">
        <v>131</v>
      </c>
    </row>
    <row r="273" spans="2:65" s="12" customFormat="1" ht="11.25">
      <c r="B273" s="146"/>
      <c r="D273" s="147" t="s">
        <v>142</v>
      </c>
      <c r="E273" s="148" t="s">
        <v>35</v>
      </c>
      <c r="F273" s="149" t="s">
        <v>145</v>
      </c>
      <c r="H273" s="148" t="s">
        <v>35</v>
      </c>
      <c r="I273" s="150"/>
      <c r="L273" s="146"/>
      <c r="M273" s="151"/>
      <c r="T273" s="152"/>
      <c r="AT273" s="148" t="s">
        <v>142</v>
      </c>
      <c r="AU273" s="148" t="s">
        <v>87</v>
      </c>
      <c r="AV273" s="12" t="s">
        <v>27</v>
      </c>
      <c r="AW273" s="12" t="s">
        <v>144</v>
      </c>
      <c r="AX273" s="12" t="s">
        <v>78</v>
      </c>
      <c r="AY273" s="148" t="s">
        <v>131</v>
      </c>
    </row>
    <row r="274" spans="2:65" s="13" customFormat="1" ht="11.25">
      <c r="B274" s="153"/>
      <c r="D274" s="147" t="s">
        <v>142</v>
      </c>
      <c r="E274" s="154" t="s">
        <v>35</v>
      </c>
      <c r="F274" s="155" t="s">
        <v>176</v>
      </c>
      <c r="H274" s="156">
        <v>26.1</v>
      </c>
      <c r="I274" s="157"/>
      <c r="L274" s="153"/>
      <c r="M274" s="158"/>
      <c r="T274" s="159"/>
      <c r="AT274" s="154" t="s">
        <v>142</v>
      </c>
      <c r="AU274" s="154" t="s">
        <v>87</v>
      </c>
      <c r="AV274" s="13" t="s">
        <v>87</v>
      </c>
      <c r="AW274" s="13" t="s">
        <v>144</v>
      </c>
      <c r="AX274" s="13" t="s">
        <v>78</v>
      </c>
      <c r="AY274" s="154" t="s">
        <v>131</v>
      </c>
    </row>
    <row r="275" spans="2:65" s="13" customFormat="1" ht="11.25">
      <c r="B275" s="153"/>
      <c r="D275" s="147" t="s">
        <v>142</v>
      </c>
      <c r="E275" s="154" t="s">
        <v>35</v>
      </c>
      <c r="F275" s="155" t="s">
        <v>177</v>
      </c>
      <c r="H275" s="156">
        <v>26.6</v>
      </c>
      <c r="I275" s="157"/>
      <c r="L275" s="153"/>
      <c r="M275" s="158"/>
      <c r="T275" s="159"/>
      <c r="AT275" s="154" t="s">
        <v>142</v>
      </c>
      <c r="AU275" s="154" t="s">
        <v>87</v>
      </c>
      <c r="AV275" s="13" t="s">
        <v>87</v>
      </c>
      <c r="AW275" s="13" t="s">
        <v>144</v>
      </c>
      <c r="AX275" s="13" t="s">
        <v>78</v>
      </c>
      <c r="AY275" s="154" t="s">
        <v>131</v>
      </c>
    </row>
    <row r="276" spans="2:65" s="14" customFormat="1" ht="11.25">
      <c r="B276" s="160"/>
      <c r="D276" s="147" t="s">
        <v>142</v>
      </c>
      <c r="E276" s="161" t="s">
        <v>35</v>
      </c>
      <c r="F276" s="162" t="s">
        <v>150</v>
      </c>
      <c r="H276" s="163">
        <v>52.7</v>
      </c>
      <c r="I276" s="164"/>
      <c r="L276" s="160"/>
      <c r="M276" s="165"/>
      <c r="T276" s="166"/>
      <c r="AT276" s="161" t="s">
        <v>142</v>
      </c>
      <c r="AU276" s="161" t="s">
        <v>87</v>
      </c>
      <c r="AV276" s="14" t="s">
        <v>151</v>
      </c>
      <c r="AW276" s="14" t="s">
        <v>144</v>
      </c>
      <c r="AX276" s="14" t="s">
        <v>78</v>
      </c>
      <c r="AY276" s="161" t="s">
        <v>131</v>
      </c>
    </row>
    <row r="277" spans="2:65" s="12" customFormat="1" ht="11.25">
      <c r="B277" s="146"/>
      <c r="D277" s="147" t="s">
        <v>142</v>
      </c>
      <c r="E277" s="148" t="s">
        <v>35</v>
      </c>
      <c r="F277" s="149" t="s">
        <v>152</v>
      </c>
      <c r="H277" s="148" t="s">
        <v>35</v>
      </c>
      <c r="I277" s="150"/>
      <c r="L277" s="146"/>
      <c r="M277" s="151"/>
      <c r="T277" s="152"/>
      <c r="AT277" s="148" t="s">
        <v>142</v>
      </c>
      <c r="AU277" s="148" t="s">
        <v>87</v>
      </c>
      <c r="AV277" s="12" t="s">
        <v>27</v>
      </c>
      <c r="AW277" s="12" t="s">
        <v>144</v>
      </c>
      <c r="AX277" s="12" t="s">
        <v>78</v>
      </c>
      <c r="AY277" s="148" t="s">
        <v>131</v>
      </c>
    </row>
    <row r="278" spans="2:65" s="13" customFormat="1" ht="11.25">
      <c r="B278" s="153"/>
      <c r="D278" s="147" t="s">
        <v>142</v>
      </c>
      <c r="E278" s="154" t="s">
        <v>35</v>
      </c>
      <c r="F278" s="155" t="s">
        <v>178</v>
      </c>
      <c r="H278" s="156">
        <v>23.6</v>
      </c>
      <c r="I278" s="157"/>
      <c r="L278" s="153"/>
      <c r="M278" s="158"/>
      <c r="T278" s="159"/>
      <c r="AT278" s="154" t="s">
        <v>142</v>
      </c>
      <c r="AU278" s="154" t="s">
        <v>87</v>
      </c>
      <c r="AV278" s="13" t="s">
        <v>87</v>
      </c>
      <c r="AW278" s="13" t="s">
        <v>144</v>
      </c>
      <c r="AX278" s="13" t="s">
        <v>78</v>
      </c>
      <c r="AY278" s="154" t="s">
        <v>131</v>
      </c>
    </row>
    <row r="279" spans="2:65" s="13" customFormat="1" ht="11.25">
      <c r="B279" s="153"/>
      <c r="D279" s="147" t="s">
        <v>142</v>
      </c>
      <c r="E279" s="154" t="s">
        <v>35</v>
      </c>
      <c r="F279" s="155" t="s">
        <v>179</v>
      </c>
      <c r="H279" s="156">
        <v>21.6</v>
      </c>
      <c r="I279" s="157"/>
      <c r="L279" s="153"/>
      <c r="M279" s="158"/>
      <c r="T279" s="159"/>
      <c r="AT279" s="154" t="s">
        <v>142</v>
      </c>
      <c r="AU279" s="154" t="s">
        <v>87</v>
      </c>
      <c r="AV279" s="13" t="s">
        <v>87</v>
      </c>
      <c r="AW279" s="13" t="s">
        <v>144</v>
      </c>
      <c r="AX279" s="13" t="s">
        <v>78</v>
      </c>
      <c r="AY279" s="154" t="s">
        <v>131</v>
      </c>
    </row>
    <row r="280" spans="2:65" s="14" customFormat="1" ht="11.25">
      <c r="B280" s="160"/>
      <c r="D280" s="147" t="s">
        <v>142</v>
      </c>
      <c r="E280" s="161" t="s">
        <v>35</v>
      </c>
      <c r="F280" s="162" t="s">
        <v>150</v>
      </c>
      <c r="H280" s="163">
        <v>45.2</v>
      </c>
      <c r="I280" s="164"/>
      <c r="L280" s="160"/>
      <c r="M280" s="165"/>
      <c r="T280" s="166"/>
      <c r="AT280" s="161" t="s">
        <v>142</v>
      </c>
      <c r="AU280" s="161" t="s">
        <v>87</v>
      </c>
      <c r="AV280" s="14" t="s">
        <v>151</v>
      </c>
      <c r="AW280" s="14" t="s">
        <v>144</v>
      </c>
      <c r="AX280" s="14" t="s">
        <v>78</v>
      </c>
      <c r="AY280" s="161" t="s">
        <v>131</v>
      </c>
    </row>
    <row r="281" spans="2:65" s="15" customFormat="1" ht="11.25">
      <c r="B281" s="167"/>
      <c r="D281" s="147" t="s">
        <v>142</v>
      </c>
      <c r="E281" s="168" t="s">
        <v>35</v>
      </c>
      <c r="F281" s="169" t="s">
        <v>155</v>
      </c>
      <c r="H281" s="170">
        <v>97.9</v>
      </c>
      <c r="I281" s="171"/>
      <c r="L281" s="167"/>
      <c r="M281" s="172"/>
      <c r="T281" s="173"/>
      <c r="AT281" s="168" t="s">
        <v>142</v>
      </c>
      <c r="AU281" s="168" t="s">
        <v>87</v>
      </c>
      <c r="AV281" s="15" t="s">
        <v>138</v>
      </c>
      <c r="AW281" s="15" t="s">
        <v>144</v>
      </c>
      <c r="AX281" s="15" t="s">
        <v>27</v>
      </c>
      <c r="AY281" s="168" t="s">
        <v>131</v>
      </c>
    </row>
    <row r="282" spans="2:65" s="1" customFormat="1" ht="16.5" customHeight="1">
      <c r="B282" s="34"/>
      <c r="C282" s="174" t="s">
        <v>299</v>
      </c>
      <c r="D282" s="174" t="s">
        <v>235</v>
      </c>
      <c r="E282" s="175" t="s">
        <v>300</v>
      </c>
      <c r="F282" s="176" t="s">
        <v>301</v>
      </c>
      <c r="G282" s="177" t="s">
        <v>302</v>
      </c>
      <c r="H282" s="178">
        <v>1.958</v>
      </c>
      <c r="I282" s="179"/>
      <c r="J282" s="180">
        <f>ROUND(I282*H282,2)</f>
        <v>0</v>
      </c>
      <c r="K282" s="176" t="s">
        <v>137</v>
      </c>
      <c r="L282" s="181"/>
      <c r="M282" s="182" t="s">
        <v>35</v>
      </c>
      <c r="N282" s="183" t="s">
        <v>49</v>
      </c>
      <c r="P282" s="138">
        <f>O282*H282</f>
        <v>0</v>
      </c>
      <c r="Q282" s="138">
        <v>1E-3</v>
      </c>
      <c r="R282" s="138">
        <f>Q282*H282</f>
        <v>1.9580000000000001E-3</v>
      </c>
      <c r="S282" s="138">
        <v>0</v>
      </c>
      <c r="T282" s="139">
        <f>S282*H282</f>
        <v>0</v>
      </c>
      <c r="AR282" s="140" t="s">
        <v>229</v>
      </c>
      <c r="AT282" s="140" t="s">
        <v>235</v>
      </c>
      <c r="AU282" s="140" t="s">
        <v>87</v>
      </c>
      <c r="AY282" s="18" t="s">
        <v>131</v>
      </c>
      <c r="BE282" s="141">
        <f>IF(N282="základní",J282,0)</f>
        <v>0</v>
      </c>
      <c r="BF282" s="141">
        <f>IF(N282="snížená",J282,0)</f>
        <v>0</v>
      </c>
      <c r="BG282" s="141">
        <f>IF(N282="zákl. přenesená",J282,0)</f>
        <v>0</v>
      </c>
      <c r="BH282" s="141">
        <f>IF(N282="sníž. přenesená",J282,0)</f>
        <v>0</v>
      </c>
      <c r="BI282" s="141">
        <f>IF(N282="nulová",J282,0)</f>
        <v>0</v>
      </c>
      <c r="BJ282" s="18" t="s">
        <v>27</v>
      </c>
      <c r="BK282" s="141">
        <f>ROUND(I282*H282,2)</f>
        <v>0</v>
      </c>
      <c r="BL282" s="18" t="s">
        <v>138</v>
      </c>
      <c r="BM282" s="140" t="s">
        <v>303</v>
      </c>
    </row>
    <row r="283" spans="2:65" s="13" customFormat="1" ht="11.25">
      <c r="B283" s="153"/>
      <c r="D283" s="147" t="s">
        <v>142</v>
      </c>
      <c r="E283" s="154" t="s">
        <v>35</v>
      </c>
      <c r="F283" s="155" t="s">
        <v>304</v>
      </c>
      <c r="H283" s="156">
        <v>1.054</v>
      </c>
      <c r="I283" s="157"/>
      <c r="L283" s="153"/>
      <c r="M283" s="158"/>
      <c r="T283" s="159"/>
      <c r="AT283" s="154" t="s">
        <v>142</v>
      </c>
      <c r="AU283" s="154" t="s">
        <v>87</v>
      </c>
      <c r="AV283" s="13" t="s">
        <v>87</v>
      </c>
      <c r="AW283" s="13" t="s">
        <v>144</v>
      </c>
      <c r="AX283" s="13" t="s">
        <v>78</v>
      </c>
      <c r="AY283" s="154" t="s">
        <v>131</v>
      </c>
    </row>
    <row r="284" spans="2:65" s="13" customFormat="1" ht="11.25">
      <c r="B284" s="153"/>
      <c r="D284" s="147" t="s">
        <v>142</v>
      </c>
      <c r="E284" s="154" t="s">
        <v>35</v>
      </c>
      <c r="F284" s="155" t="s">
        <v>305</v>
      </c>
      <c r="H284" s="156">
        <v>0.90400000000000003</v>
      </c>
      <c r="I284" s="157"/>
      <c r="L284" s="153"/>
      <c r="M284" s="158"/>
      <c r="T284" s="159"/>
      <c r="AT284" s="154" t="s">
        <v>142</v>
      </c>
      <c r="AU284" s="154" t="s">
        <v>87</v>
      </c>
      <c r="AV284" s="13" t="s">
        <v>87</v>
      </c>
      <c r="AW284" s="13" t="s">
        <v>144</v>
      </c>
      <c r="AX284" s="13" t="s">
        <v>78</v>
      </c>
      <c r="AY284" s="154" t="s">
        <v>131</v>
      </c>
    </row>
    <row r="285" spans="2:65" s="15" customFormat="1" ht="11.25">
      <c r="B285" s="167"/>
      <c r="D285" s="147" t="s">
        <v>142</v>
      </c>
      <c r="E285" s="168" t="s">
        <v>35</v>
      </c>
      <c r="F285" s="169" t="s">
        <v>155</v>
      </c>
      <c r="H285" s="170">
        <v>1.958</v>
      </c>
      <c r="I285" s="171"/>
      <c r="L285" s="167"/>
      <c r="M285" s="172"/>
      <c r="T285" s="173"/>
      <c r="AT285" s="168" t="s">
        <v>142</v>
      </c>
      <c r="AU285" s="168" t="s">
        <v>87</v>
      </c>
      <c r="AV285" s="15" t="s">
        <v>138</v>
      </c>
      <c r="AW285" s="15" t="s">
        <v>144</v>
      </c>
      <c r="AX285" s="15" t="s">
        <v>27</v>
      </c>
      <c r="AY285" s="168" t="s">
        <v>131</v>
      </c>
    </row>
    <row r="286" spans="2:65" s="11" customFormat="1" ht="22.9" customHeight="1">
      <c r="B286" s="117"/>
      <c r="D286" s="118" t="s">
        <v>77</v>
      </c>
      <c r="E286" s="127" t="s">
        <v>151</v>
      </c>
      <c r="F286" s="127" t="s">
        <v>306</v>
      </c>
      <c r="I286" s="120"/>
      <c r="J286" s="128">
        <f>BK286</f>
        <v>0</v>
      </c>
      <c r="L286" s="117"/>
      <c r="M286" s="122"/>
      <c r="P286" s="123">
        <f>SUM(P287:P399)</f>
        <v>0</v>
      </c>
      <c r="R286" s="123">
        <f>SUM(R287:R399)</f>
        <v>11.222506430000001</v>
      </c>
      <c r="T286" s="124">
        <f>SUM(T287:T399)</f>
        <v>0</v>
      </c>
      <c r="AR286" s="118" t="s">
        <v>27</v>
      </c>
      <c r="AT286" s="125" t="s">
        <v>77</v>
      </c>
      <c r="AU286" s="125" t="s">
        <v>27</v>
      </c>
      <c r="AY286" s="118" t="s">
        <v>131</v>
      </c>
      <c r="BK286" s="126">
        <f>SUM(BK287:BK399)</f>
        <v>0</v>
      </c>
    </row>
    <row r="287" spans="2:65" s="1" customFormat="1" ht="37.9" customHeight="1">
      <c r="B287" s="34"/>
      <c r="C287" s="129" t="s">
        <v>307</v>
      </c>
      <c r="D287" s="129" t="s">
        <v>133</v>
      </c>
      <c r="E287" s="130" t="s">
        <v>308</v>
      </c>
      <c r="F287" s="131" t="s">
        <v>309</v>
      </c>
      <c r="G287" s="132" t="s">
        <v>158</v>
      </c>
      <c r="H287" s="133">
        <v>107.392</v>
      </c>
      <c r="I287" s="134"/>
      <c r="J287" s="135">
        <f>ROUND(I287*H287,2)</f>
        <v>0</v>
      </c>
      <c r="K287" s="131" t="s">
        <v>137</v>
      </c>
      <c r="L287" s="34"/>
      <c r="M287" s="136" t="s">
        <v>35</v>
      </c>
      <c r="N287" s="137" t="s">
        <v>49</v>
      </c>
      <c r="P287" s="138">
        <f>O287*H287</f>
        <v>0</v>
      </c>
      <c r="Q287" s="138">
        <v>0</v>
      </c>
      <c r="R287" s="138">
        <f>Q287*H287</f>
        <v>0</v>
      </c>
      <c r="S287" s="138">
        <v>0</v>
      </c>
      <c r="T287" s="139">
        <f>S287*H287</f>
        <v>0</v>
      </c>
      <c r="AR287" s="140" t="s">
        <v>138</v>
      </c>
      <c r="AT287" s="140" t="s">
        <v>133</v>
      </c>
      <c r="AU287" s="140" t="s">
        <v>87</v>
      </c>
      <c r="AY287" s="18" t="s">
        <v>131</v>
      </c>
      <c r="BE287" s="141">
        <f>IF(N287="základní",J287,0)</f>
        <v>0</v>
      </c>
      <c r="BF287" s="141">
        <f>IF(N287="snížená",J287,0)</f>
        <v>0</v>
      </c>
      <c r="BG287" s="141">
        <f>IF(N287="zákl. přenesená",J287,0)</f>
        <v>0</v>
      </c>
      <c r="BH287" s="141">
        <f>IF(N287="sníž. přenesená",J287,0)</f>
        <v>0</v>
      </c>
      <c r="BI287" s="141">
        <f>IF(N287="nulová",J287,0)</f>
        <v>0</v>
      </c>
      <c r="BJ287" s="18" t="s">
        <v>27</v>
      </c>
      <c r="BK287" s="141">
        <f>ROUND(I287*H287,2)</f>
        <v>0</v>
      </c>
      <c r="BL287" s="18" t="s">
        <v>138</v>
      </c>
      <c r="BM287" s="140" t="s">
        <v>310</v>
      </c>
    </row>
    <row r="288" spans="2:65" s="1" customFormat="1" ht="11.25">
      <c r="B288" s="34"/>
      <c r="D288" s="142" t="s">
        <v>140</v>
      </c>
      <c r="F288" s="143" t="s">
        <v>311</v>
      </c>
      <c r="I288" s="144"/>
      <c r="L288" s="34"/>
      <c r="M288" s="145"/>
      <c r="T288" s="55"/>
      <c r="AT288" s="18" t="s">
        <v>140</v>
      </c>
      <c r="AU288" s="18" t="s">
        <v>87</v>
      </c>
    </row>
    <row r="289" spans="2:51" s="12" customFormat="1" ht="11.25">
      <c r="B289" s="146"/>
      <c r="D289" s="147" t="s">
        <v>142</v>
      </c>
      <c r="E289" s="148" t="s">
        <v>35</v>
      </c>
      <c r="F289" s="149" t="s">
        <v>312</v>
      </c>
      <c r="H289" s="148" t="s">
        <v>35</v>
      </c>
      <c r="I289" s="150"/>
      <c r="L289" s="146"/>
      <c r="M289" s="151"/>
      <c r="T289" s="152"/>
      <c r="AT289" s="148" t="s">
        <v>142</v>
      </c>
      <c r="AU289" s="148" t="s">
        <v>87</v>
      </c>
      <c r="AV289" s="12" t="s">
        <v>27</v>
      </c>
      <c r="AW289" s="12" t="s">
        <v>144</v>
      </c>
      <c r="AX289" s="12" t="s">
        <v>78</v>
      </c>
      <c r="AY289" s="148" t="s">
        <v>131</v>
      </c>
    </row>
    <row r="290" spans="2:51" s="12" customFormat="1" ht="11.25">
      <c r="B290" s="146"/>
      <c r="D290" s="147" t="s">
        <v>142</v>
      </c>
      <c r="E290" s="148" t="s">
        <v>35</v>
      </c>
      <c r="F290" s="149" t="s">
        <v>145</v>
      </c>
      <c r="H290" s="148" t="s">
        <v>35</v>
      </c>
      <c r="I290" s="150"/>
      <c r="L290" s="146"/>
      <c r="M290" s="151"/>
      <c r="T290" s="152"/>
      <c r="AT290" s="148" t="s">
        <v>142</v>
      </c>
      <c r="AU290" s="148" t="s">
        <v>87</v>
      </c>
      <c r="AV290" s="12" t="s">
        <v>27</v>
      </c>
      <c r="AW290" s="12" t="s">
        <v>144</v>
      </c>
      <c r="AX290" s="12" t="s">
        <v>78</v>
      </c>
      <c r="AY290" s="148" t="s">
        <v>131</v>
      </c>
    </row>
    <row r="291" spans="2:51" s="13" customFormat="1" ht="11.25">
      <c r="B291" s="153"/>
      <c r="D291" s="147" t="s">
        <v>142</v>
      </c>
      <c r="E291" s="154" t="s">
        <v>35</v>
      </c>
      <c r="F291" s="155" t="s">
        <v>313</v>
      </c>
      <c r="H291" s="156">
        <v>23.736000000000001</v>
      </c>
      <c r="I291" s="157"/>
      <c r="L291" s="153"/>
      <c r="M291" s="158"/>
      <c r="T291" s="159"/>
      <c r="AT291" s="154" t="s">
        <v>142</v>
      </c>
      <c r="AU291" s="154" t="s">
        <v>87</v>
      </c>
      <c r="AV291" s="13" t="s">
        <v>87</v>
      </c>
      <c r="AW291" s="13" t="s">
        <v>144</v>
      </c>
      <c r="AX291" s="13" t="s">
        <v>78</v>
      </c>
      <c r="AY291" s="154" t="s">
        <v>131</v>
      </c>
    </row>
    <row r="292" spans="2:51" s="13" customFormat="1" ht="11.25">
      <c r="B292" s="153"/>
      <c r="D292" s="147" t="s">
        <v>142</v>
      </c>
      <c r="E292" s="154" t="s">
        <v>35</v>
      </c>
      <c r="F292" s="155" t="s">
        <v>314</v>
      </c>
      <c r="H292" s="156">
        <v>7.2615999999999996</v>
      </c>
      <c r="I292" s="157"/>
      <c r="L292" s="153"/>
      <c r="M292" s="158"/>
      <c r="T292" s="159"/>
      <c r="AT292" s="154" t="s">
        <v>142</v>
      </c>
      <c r="AU292" s="154" t="s">
        <v>87</v>
      </c>
      <c r="AV292" s="13" t="s">
        <v>87</v>
      </c>
      <c r="AW292" s="13" t="s">
        <v>144</v>
      </c>
      <c r="AX292" s="13" t="s">
        <v>78</v>
      </c>
      <c r="AY292" s="154" t="s">
        <v>131</v>
      </c>
    </row>
    <row r="293" spans="2:51" s="13" customFormat="1" ht="11.25">
      <c r="B293" s="153"/>
      <c r="D293" s="147" t="s">
        <v>142</v>
      </c>
      <c r="E293" s="154" t="s">
        <v>35</v>
      </c>
      <c r="F293" s="155" t="s">
        <v>315</v>
      </c>
      <c r="H293" s="156">
        <v>3.8879999999999999</v>
      </c>
      <c r="I293" s="157"/>
      <c r="L293" s="153"/>
      <c r="M293" s="158"/>
      <c r="T293" s="159"/>
      <c r="AT293" s="154" t="s">
        <v>142</v>
      </c>
      <c r="AU293" s="154" t="s">
        <v>87</v>
      </c>
      <c r="AV293" s="13" t="s">
        <v>87</v>
      </c>
      <c r="AW293" s="13" t="s">
        <v>144</v>
      </c>
      <c r="AX293" s="13" t="s">
        <v>78</v>
      </c>
      <c r="AY293" s="154" t="s">
        <v>131</v>
      </c>
    </row>
    <row r="294" spans="2:51" s="13" customFormat="1" ht="11.25">
      <c r="B294" s="153"/>
      <c r="D294" s="147" t="s">
        <v>142</v>
      </c>
      <c r="E294" s="154" t="s">
        <v>35</v>
      </c>
      <c r="F294" s="155" t="s">
        <v>316</v>
      </c>
      <c r="H294" s="156">
        <v>3.8879999999999999</v>
      </c>
      <c r="I294" s="157"/>
      <c r="L294" s="153"/>
      <c r="M294" s="158"/>
      <c r="T294" s="159"/>
      <c r="AT294" s="154" t="s">
        <v>142</v>
      </c>
      <c r="AU294" s="154" t="s">
        <v>87</v>
      </c>
      <c r="AV294" s="13" t="s">
        <v>87</v>
      </c>
      <c r="AW294" s="13" t="s">
        <v>144</v>
      </c>
      <c r="AX294" s="13" t="s">
        <v>78</v>
      </c>
      <c r="AY294" s="154" t="s">
        <v>131</v>
      </c>
    </row>
    <row r="295" spans="2:51" s="13" customFormat="1" ht="11.25">
      <c r="B295" s="153"/>
      <c r="D295" s="147" t="s">
        <v>142</v>
      </c>
      <c r="E295" s="154" t="s">
        <v>35</v>
      </c>
      <c r="F295" s="155" t="s">
        <v>317</v>
      </c>
      <c r="H295" s="156">
        <v>5.93</v>
      </c>
      <c r="I295" s="157"/>
      <c r="L295" s="153"/>
      <c r="M295" s="158"/>
      <c r="T295" s="159"/>
      <c r="AT295" s="154" t="s">
        <v>142</v>
      </c>
      <c r="AU295" s="154" t="s">
        <v>87</v>
      </c>
      <c r="AV295" s="13" t="s">
        <v>87</v>
      </c>
      <c r="AW295" s="13" t="s">
        <v>144</v>
      </c>
      <c r="AX295" s="13" t="s">
        <v>78</v>
      </c>
      <c r="AY295" s="154" t="s">
        <v>131</v>
      </c>
    </row>
    <row r="296" spans="2:51" s="13" customFormat="1" ht="11.25">
      <c r="B296" s="153"/>
      <c r="D296" s="147" t="s">
        <v>142</v>
      </c>
      <c r="E296" s="154" t="s">
        <v>35</v>
      </c>
      <c r="F296" s="155" t="s">
        <v>318</v>
      </c>
      <c r="H296" s="156">
        <v>5.3</v>
      </c>
      <c r="I296" s="157"/>
      <c r="L296" s="153"/>
      <c r="M296" s="158"/>
      <c r="T296" s="159"/>
      <c r="AT296" s="154" t="s">
        <v>142</v>
      </c>
      <c r="AU296" s="154" t="s">
        <v>87</v>
      </c>
      <c r="AV296" s="13" t="s">
        <v>87</v>
      </c>
      <c r="AW296" s="13" t="s">
        <v>144</v>
      </c>
      <c r="AX296" s="13" t="s">
        <v>78</v>
      </c>
      <c r="AY296" s="154" t="s">
        <v>131</v>
      </c>
    </row>
    <row r="297" spans="2:51" s="14" customFormat="1" ht="11.25">
      <c r="B297" s="160"/>
      <c r="D297" s="147" t="s">
        <v>142</v>
      </c>
      <c r="E297" s="161" t="s">
        <v>35</v>
      </c>
      <c r="F297" s="162" t="s">
        <v>150</v>
      </c>
      <c r="H297" s="163">
        <v>50.003599999999999</v>
      </c>
      <c r="I297" s="164"/>
      <c r="L297" s="160"/>
      <c r="M297" s="165"/>
      <c r="T297" s="166"/>
      <c r="AT297" s="161" t="s">
        <v>142</v>
      </c>
      <c r="AU297" s="161" t="s">
        <v>87</v>
      </c>
      <c r="AV297" s="14" t="s">
        <v>151</v>
      </c>
      <c r="AW297" s="14" t="s">
        <v>144</v>
      </c>
      <c r="AX297" s="14" t="s">
        <v>78</v>
      </c>
      <c r="AY297" s="161" t="s">
        <v>131</v>
      </c>
    </row>
    <row r="298" spans="2:51" s="12" customFormat="1" ht="11.25">
      <c r="B298" s="146"/>
      <c r="D298" s="147" t="s">
        <v>142</v>
      </c>
      <c r="E298" s="148" t="s">
        <v>35</v>
      </c>
      <c r="F298" s="149" t="s">
        <v>152</v>
      </c>
      <c r="H298" s="148" t="s">
        <v>35</v>
      </c>
      <c r="I298" s="150"/>
      <c r="L298" s="146"/>
      <c r="M298" s="151"/>
      <c r="T298" s="152"/>
      <c r="AT298" s="148" t="s">
        <v>142</v>
      </c>
      <c r="AU298" s="148" t="s">
        <v>87</v>
      </c>
      <c r="AV298" s="12" t="s">
        <v>27</v>
      </c>
      <c r="AW298" s="12" t="s">
        <v>144</v>
      </c>
      <c r="AX298" s="12" t="s">
        <v>78</v>
      </c>
      <c r="AY298" s="148" t="s">
        <v>131</v>
      </c>
    </row>
    <row r="299" spans="2:51" s="13" customFormat="1" ht="11.25">
      <c r="B299" s="153"/>
      <c r="D299" s="147" t="s">
        <v>142</v>
      </c>
      <c r="E299" s="154" t="s">
        <v>35</v>
      </c>
      <c r="F299" s="155" t="s">
        <v>319</v>
      </c>
      <c r="H299" s="156">
        <v>23.735999999999997</v>
      </c>
      <c r="I299" s="157"/>
      <c r="L299" s="153"/>
      <c r="M299" s="158"/>
      <c r="T299" s="159"/>
      <c r="AT299" s="154" t="s">
        <v>142</v>
      </c>
      <c r="AU299" s="154" t="s">
        <v>87</v>
      </c>
      <c r="AV299" s="13" t="s">
        <v>87</v>
      </c>
      <c r="AW299" s="13" t="s">
        <v>144</v>
      </c>
      <c r="AX299" s="13" t="s">
        <v>78</v>
      </c>
      <c r="AY299" s="154" t="s">
        <v>131</v>
      </c>
    </row>
    <row r="300" spans="2:51" s="13" customFormat="1" ht="11.25">
      <c r="B300" s="153"/>
      <c r="D300" s="147" t="s">
        <v>142</v>
      </c>
      <c r="E300" s="154" t="s">
        <v>35</v>
      </c>
      <c r="F300" s="155" t="s">
        <v>320</v>
      </c>
      <c r="H300" s="156">
        <v>18.713999999999999</v>
      </c>
      <c r="I300" s="157"/>
      <c r="L300" s="153"/>
      <c r="M300" s="158"/>
      <c r="T300" s="159"/>
      <c r="AT300" s="154" t="s">
        <v>142</v>
      </c>
      <c r="AU300" s="154" t="s">
        <v>87</v>
      </c>
      <c r="AV300" s="13" t="s">
        <v>87</v>
      </c>
      <c r="AW300" s="13" t="s">
        <v>144</v>
      </c>
      <c r="AX300" s="13" t="s">
        <v>78</v>
      </c>
      <c r="AY300" s="154" t="s">
        <v>131</v>
      </c>
    </row>
    <row r="301" spans="2:51" s="13" customFormat="1" ht="11.25">
      <c r="B301" s="153"/>
      <c r="D301" s="147" t="s">
        <v>142</v>
      </c>
      <c r="E301" s="154" t="s">
        <v>35</v>
      </c>
      <c r="F301" s="155" t="s">
        <v>321</v>
      </c>
      <c r="H301" s="156">
        <v>3.8879999999999999</v>
      </c>
      <c r="I301" s="157"/>
      <c r="L301" s="153"/>
      <c r="M301" s="158"/>
      <c r="T301" s="159"/>
      <c r="AT301" s="154" t="s">
        <v>142</v>
      </c>
      <c r="AU301" s="154" t="s">
        <v>87</v>
      </c>
      <c r="AV301" s="13" t="s">
        <v>87</v>
      </c>
      <c r="AW301" s="13" t="s">
        <v>144</v>
      </c>
      <c r="AX301" s="13" t="s">
        <v>78</v>
      </c>
      <c r="AY301" s="154" t="s">
        <v>131</v>
      </c>
    </row>
    <row r="302" spans="2:51" s="13" customFormat="1" ht="11.25">
      <c r="B302" s="153"/>
      <c r="D302" s="147" t="s">
        <v>142</v>
      </c>
      <c r="E302" s="154" t="s">
        <v>35</v>
      </c>
      <c r="F302" s="155" t="s">
        <v>322</v>
      </c>
      <c r="H302" s="156">
        <v>5.55</v>
      </c>
      <c r="I302" s="157"/>
      <c r="L302" s="153"/>
      <c r="M302" s="158"/>
      <c r="T302" s="159"/>
      <c r="AT302" s="154" t="s">
        <v>142</v>
      </c>
      <c r="AU302" s="154" t="s">
        <v>87</v>
      </c>
      <c r="AV302" s="13" t="s">
        <v>87</v>
      </c>
      <c r="AW302" s="13" t="s">
        <v>144</v>
      </c>
      <c r="AX302" s="13" t="s">
        <v>78</v>
      </c>
      <c r="AY302" s="154" t="s">
        <v>131</v>
      </c>
    </row>
    <row r="303" spans="2:51" s="13" customFormat="1" ht="11.25">
      <c r="B303" s="153"/>
      <c r="D303" s="147" t="s">
        <v>142</v>
      </c>
      <c r="E303" s="154" t="s">
        <v>35</v>
      </c>
      <c r="F303" s="155" t="s">
        <v>323</v>
      </c>
      <c r="H303" s="156">
        <v>5.5</v>
      </c>
      <c r="I303" s="157"/>
      <c r="L303" s="153"/>
      <c r="M303" s="158"/>
      <c r="T303" s="159"/>
      <c r="AT303" s="154" t="s">
        <v>142</v>
      </c>
      <c r="AU303" s="154" t="s">
        <v>87</v>
      </c>
      <c r="AV303" s="13" t="s">
        <v>87</v>
      </c>
      <c r="AW303" s="13" t="s">
        <v>144</v>
      </c>
      <c r="AX303" s="13" t="s">
        <v>78</v>
      </c>
      <c r="AY303" s="154" t="s">
        <v>131</v>
      </c>
    </row>
    <row r="304" spans="2:51" s="14" customFormat="1" ht="11.25">
      <c r="B304" s="160"/>
      <c r="D304" s="147" t="s">
        <v>142</v>
      </c>
      <c r="E304" s="161" t="s">
        <v>35</v>
      </c>
      <c r="F304" s="162" t="s">
        <v>150</v>
      </c>
      <c r="H304" s="163">
        <v>57.387999999999998</v>
      </c>
      <c r="I304" s="164"/>
      <c r="L304" s="160"/>
      <c r="M304" s="165"/>
      <c r="T304" s="166"/>
      <c r="AT304" s="161" t="s">
        <v>142</v>
      </c>
      <c r="AU304" s="161" t="s">
        <v>87</v>
      </c>
      <c r="AV304" s="14" t="s">
        <v>151</v>
      </c>
      <c r="AW304" s="14" t="s">
        <v>144</v>
      </c>
      <c r="AX304" s="14" t="s">
        <v>78</v>
      </c>
      <c r="AY304" s="161" t="s">
        <v>131</v>
      </c>
    </row>
    <row r="305" spans="2:65" s="15" customFormat="1" ht="11.25">
      <c r="B305" s="167"/>
      <c r="D305" s="147" t="s">
        <v>142</v>
      </c>
      <c r="E305" s="168" t="s">
        <v>35</v>
      </c>
      <c r="F305" s="169" t="s">
        <v>155</v>
      </c>
      <c r="H305" s="170">
        <v>107.3916</v>
      </c>
      <c r="I305" s="171"/>
      <c r="L305" s="167"/>
      <c r="M305" s="172"/>
      <c r="T305" s="173"/>
      <c r="AT305" s="168" t="s">
        <v>142</v>
      </c>
      <c r="AU305" s="168" t="s">
        <v>87</v>
      </c>
      <c r="AV305" s="15" t="s">
        <v>138</v>
      </c>
      <c r="AW305" s="15" t="s">
        <v>144</v>
      </c>
      <c r="AX305" s="15" t="s">
        <v>27</v>
      </c>
      <c r="AY305" s="168" t="s">
        <v>131</v>
      </c>
    </row>
    <row r="306" spans="2:65" s="1" customFormat="1" ht="37.9" customHeight="1">
      <c r="B306" s="34"/>
      <c r="C306" s="129" t="s">
        <v>324</v>
      </c>
      <c r="D306" s="129" t="s">
        <v>133</v>
      </c>
      <c r="E306" s="130" t="s">
        <v>325</v>
      </c>
      <c r="F306" s="131" t="s">
        <v>326</v>
      </c>
      <c r="G306" s="132" t="s">
        <v>136</v>
      </c>
      <c r="H306" s="133">
        <v>341.05</v>
      </c>
      <c r="I306" s="134"/>
      <c r="J306" s="135">
        <f>ROUND(I306*H306,2)</f>
        <v>0</v>
      </c>
      <c r="K306" s="131" t="s">
        <v>137</v>
      </c>
      <c r="L306" s="34"/>
      <c r="M306" s="136" t="s">
        <v>35</v>
      </c>
      <c r="N306" s="137" t="s">
        <v>49</v>
      </c>
      <c r="P306" s="138">
        <f>O306*H306</f>
        <v>0</v>
      </c>
      <c r="Q306" s="138">
        <v>7.26E-3</v>
      </c>
      <c r="R306" s="138">
        <f>Q306*H306</f>
        <v>2.4760230000000001</v>
      </c>
      <c r="S306" s="138">
        <v>0</v>
      </c>
      <c r="T306" s="139">
        <f>S306*H306</f>
        <v>0</v>
      </c>
      <c r="AR306" s="140" t="s">
        <v>138</v>
      </c>
      <c r="AT306" s="140" t="s">
        <v>133</v>
      </c>
      <c r="AU306" s="140" t="s">
        <v>87</v>
      </c>
      <c r="AY306" s="18" t="s">
        <v>131</v>
      </c>
      <c r="BE306" s="141">
        <f>IF(N306="základní",J306,0)</f>
        <v>0</v>
      </c>
      <c r="BF306" s="141">
        <f>IF(N306="snížená",J306,0)</f>
        <v>0</v>
      </c>
      <c r="BG306" s="141">
        <f>IF(N306="zákl. přenesená",J306,0)</f>
        <v>0</v>
      </c>
      <c r="BH306" s="141">
        <f>IF(N306="sníž. přenesená",J306,0)</f>
        <v>0</v>
      </c>
      <c r="BI306" s="141">
        <f>IF(N306="nulová",J306,0)</f>
        <v>0</v>
      </c>
      <c r="BJ306" s="18" t="s">
        <v>27</v>
      </c>
      <c r="BK306" s="141">
        <f>ROUND(I306*H306,2)</f>
        <v>0</v>
      </c>
      <c r="BL306" s="18" t="s">
        <v>138</v>
      </c>
      <c r="BM306" s="140" t="s">
        <v>327</v>
      </c>
    </row>
    <row r="307" spans="2:65" s="1" customFormat="1" ht="11.25">
      <c r="B307" s="34"/>
      <c r="D307" s="142" t="s">
        <v>140</v>
      </c>
      <c r="F307" s="143" t="s">
        <v>328</v>
      </c>
      <c r="I307" s="144"/>
      <c r="L307" s="34"/>
      <c r="M307" s="145"/>
      <c r="T307" s="55"/>
      <c r="AT307" s="18" t="s">
        <v>140</v>
      </c>
      <c r="AU307" s="18" t="s">
        <v>87</v>
      </c>
    </row>
    <row r="308" spans="2:65" s="12" customFormat="1" ht="11.25">
      <c r="B308" s="146"/>
      <c r="D308" s="147" t="s">
        <v>142</v>
      </c>
      <c r="E308" s="148" t="s">
        <v>35</v>
      </c>
      <c r="F308" s="149" t="s">
        <v>329</v>
      </c>
      <c r="H308" s="148" t="s">
        <v>35</v>
      </c>
      <c r="I308" s="150"/>
      <c r="L308" s="146"/>
      <c r="M308" s="151"/>
      <c r="T308" s="152"/>
      <c r="AT308" s="148" t="s">
        <v>142</v>
      </c>
      <c r="AU308" s="148" t="s">
        <v>87</v>
      </c>
      <c r="AV308" s="12" t="s">
        <v>27</v>
      </c>
      <c r="AW308" s="12" t="s">
        <v>144</v>
      </c>
      <c r="AX308" s="12" t="s">
        <v>78</v>
      </c>
      <c r="AY308" s="148" t="s">
        <v>131</v>
      </c>
    </row>
    <row r="309" spans="2:65" s="12" customFormat="1" ht="11.25">
      <c r="B309" s="146"/>
      <c r="D309" s="147" t="s">
        <v>142</v>
      </c>
      <c r="E309" s="148" t="s">
        <v>35</v>
      </c>
      <c r="F309" s="149" t="s">
        <v>330</v>
      </c>
      <c r="H309" s="148" t="s">
        <v>35</v>
      </c>
      <c r="I309" s="150"/>
      <c r="L309" s="146"/>
      <c r="M309" s="151"/>
      <c r="T309" s="152"/>
      <c r="AT309" s="148" t="s">
        <v>142</v>
      </c>
      <c r="AU309" s="148" t="s">
        <v>87</v>
      </c>
      <c r="AV309" s="12" t="s">
        <v>27</v>
      </c>
      <c r="AW309" s="12" t="s">
        <v>144</v>
      </c>
      <c r="AX309" s="12" t="s">
        <v>78</v>
      </c>
      <c r="AY309" s="148" t="s">
        <v>131</v>
      </c>
    </row>
    <row r="310" spans="2:65" s="12" customFormat="1" ht="11.25">
      <c r="B310" s="146"/>
      <c r="D310" s="147" t="s">
        <v>142</v>
      </c>
      <c r="E310" s="148" t="s">
        <v>35</v>
      </c>
      <c r="F310" s="149" t="s">
        <v>145</v>
      </c>
      <c r="H310" s="148" t="s">
        <v>35</v>
      </c>
      <c r="I310" s="150"/>
      <c r="L310" s="146"/>
      <c r="M310" s="151"/>
      <c r="T310" s="152"/>
      <c r="AT310" s="148" t="s">
        <v>142</v>
      </c>
      <c r="AU310" s="148" t="s">
        <v>87</v>
      </c>
      <c r="AV310" s="12" t="s">
        <v>27</v>
      </c>
      <c r="AW310" s="12" t="s">
        <v>144</v>
      </c>
      <c r="AX310" s="12" t="s">
        <v>78</v>
      </c>
      <c r="AY310" s="148" t="s">
        <v>131</v>
      </c>
    </row>
    <row r="311" spans="2:65" s="13" customFormat="1" ht="11.25">
      <c r="B311" s="153"/>
      <c r="D311" s="147" t="s">
        <v>142</v>
      </c>
      <c r="E311" s="154" t="s">
        <v>35</v>
      </c>
      <c r="F311" s="155" t="s">
        <v>331</v>
      </c>
      <c r="H311" s="156">
        <v>53.26</v>
      </c>
      <c r="I311" s="157"/>
      <c r="L311" s="153"/>
      <c r="M311" s="158"/>
      <c r="T311" s="159"/>
      <c r="AT311" s="154" t="s">
        <v>142</v>
      </c>
      <c r="AU311" s="154" t="s">
        <v>87</v>
      </c>
      <c r="AV311" s="13" t="s">
        <v>87</v>
      </c>
      <c r="AW311" s="13" t="s">
        <v>144</v>
      </c>
      <c r="AX311" s="13" t="s">
        <v>78</v>
      </c>
      <c r="AY311" s="154" t="s">
        <v>131</v>
      </c>
    </row>
    <row r="312" spans="2:65" s="13" customFormat="1" ht="11.25">
      <c r="B312" s="153"/>
      <c r="D312" s="147" t="s">
        <v>142</v>
      </c>
      <c r="E312" s="154" t="s">
        <v>35</v>
      </c>
      <c r="F312" s="155" t="s">
        <v>332</v>
      </c>
      <c r="H312" s="156">
        <v>10.5748</v>
      </c>
      <c r="I312" s="157"/>
      <c r="L312" s="153"/>
      <c r="M312" s="158"/>
      <c r="T312" s="159"/>
      <c r="AT312" s="154" t="s">
        <v>142</v>
      </c>
      <c r="AU312" s="154" t="s">
        <v>87</v>
      </c>
      <c r="AV312" s="13" t="s">
        <v>87</v>
      </c>
      <c r="AW312" s="13" t="s">
        <v>144</v>
      </c>
      <c r="AX312" s="13" t="s">
        <v>78</v>
      </c>
      <c r="AY312" s="154" t="s">
        <v>131</v>
      </c>
    </row>
    <row r="313" spans="2:65" s="13" customFormat="1" ht="11.25">
      <c r="B313" s="153"/>
      <c r="D313" s="147" t="s">
        <v>142</v>
      </c>
      <c r="E313" s="154" t="s">
        <v>35</v>
      </c>
      <c r="F313" s="155" t="s">
        <v>333</v>
      </c>
      <c r="H313" s="156">
        <v>16.84</v>
      </c>
      <c r="I313" s="157"/>
      <c r="L313" s="153"/>
      <c r="M313" s="158"/>
      <c r="T313" s="159"/>
      <c r="AT313" s="154" t="s">
        <v>142</v>
      </c>
      <c r="AU313" s="154" t="s">
        <v>87</v>
      </c>
      <c r="AV313" s="13" t="s">
        <v>87</v>
      </c>
      <c r="AW313" s="13" t="s">
        <v>144</v>
      </c>
      <c r="AX313" s="13" t="s">
        <v>78</v>
      </c>
      <c r="AY313" s="154" t="s">
        <v>131</v>
      </c>
    </row>
    <row r="314" spans="2:65" s="13" customFormat="1" ht="11.25">
      <c r="B314" s="153"/>
      <c r="D314" s="147" t="s">
        <v>142</v>
      </c>
      <c r="E314" s="154" t="s">
        <v>35</v>
      </c>
      <c r="F314" s="155" t="s">
        <v>334</v>
      </c>
      <c r="H314" s="156">
        <v>21.31</v>
      </c>
      <c r="I314" s="157"/>
      <c r="L314" s="153"/>
      <c r="M314" s="158"/>
      <c r="T314" s="159"/>
      <c r="AT314" s="154" t="s">
        <v>142</v>
      </c>
      <c r="AU314" s="154" t="s">
        <v>87</v>
      </c>
      <c r="AV314" s="13" t="s">
        <v>87</v>
      </c>
      <c r="AW314" s="13" t="s">
        <v>144</v>
      </c>
      <c r="AX314" s="13" t="s">
        <v>78</v>
      </c>
      <c r="AY314" s="154" t="s">
        <v>131</v>
      </c>
    </row>
    <row r="315" spans="2:65" s="13" customFormat="1" ht="11.25">
      <c r="B315" s="153"/>
      <c r="D315" s="147" t="s">
        <v>142</v>
      </c>
      <c r="E315" s="154" t="s">
        <v>35</v>
      </c>
      <c r="F315" s="155" t="s">
        <v>335</v>
      </c>
      <c r="H315" s="156">
        <v>21.31</v>
      </c>
      <c r="I315" s="157"/>
      <c r="L315" s="153"/>
      <c r="M315" s="158"/>
      <c r="T315" s="159"/>
      <c r="AT315" s="154" t="s">
        <v>142</v>
      </c>
      <c r="AU315" s="154" t="s">
        <v>87</v>
      </c>
      <c r="AV315" s="13" t="s">
        <v>87</v>
      </c>
      <c r="AW315" s="13" t="s">
        <v>144</v>
      </c>
      <c r="AX315" s="13" t="s">
        <v>78</v>
      </c>
      <c r="AY315" s="154" t="s">
        <v>131</v>
      </c>
    </row>
    <row r="316" spans="2:65" s="13" customFormat="1" ht="11.25">
      <c r="B316" s="153"/>
      <c r="D316" s="147" t="s">
        <v>142</v>
      </c>
      <c r="E316" s="154" t="s">
        <v>35</v>
      </c>
      <c r="F316" s="155" t="s">
        <v>336</v>
      </c>
      <c r="H316" s="156">
        <v>26.625</v>
      </c>
      <c r="I316" s="157"/>
      <c r="L316" s="153"/>
      <c r="M316" s="158"/>
      <c r="T316" s="159"/>
      <c r="AT316" s="154" t="s">
        <v>142</v>
      </c>
      <c r="AU316" s="154" t="s">
        <v>87</v>
      </c>
      <c r="AV316" s="13" t="s">
        <v>87</v>
      </c>
      <c r="AW316" s="13" t="s">
        <v>144</v>
      </c>
      <c r="AX316" s="13" t="s">
        <v>78</v>
      </c>
      <c r="AY316" s="154" t="s">
        <v>131</v>
      </c>
    </row>
    <row r="317" spans="2:65" s="13" customFormat="1" ht="11.25">
      <c r="B317" s="153"/>
      <c r="D317" s="147" t="s">
        <v>142</v>
      </c>
      <c r="E317" s="154" t="s">
        <v>35</v>
      </c>
      <c r="F317" s="155" t="s">
        <v>337</v>
      </c>
      <c r="H317" s="156">
        <v>24.06</v>
      </c>
      <c r="I317" s="157"/>
      <c r="L317" s="153"/>
      <c r="M317" s="158"/>
      <c r="T317" s="159"/>
      <c r="AT317" s="154" t="s">
        <v>142</v>
      </c>
      <c r="AU317" s="154" t="s">
        <v>87</v>
      </c>
      <c r="AV317" s="13" t="s">
        <v>87</v>
      </c>
      <c r="AW317" s="13" t="s">
        <v>144</v>
      </c>
      <c r="AX317" s="13" t="s">
        <v>78</v>
      </c>
      <c r="AY317" s="154" t="s">
        <v>131</v>
      </c>
    </row>
    <row r="318" spans="2:65" s="14" customFormat="1" ht="11.25">
      <c r="B318" s="160"/>
      <c r="D318" s="147" t="s">
        <v>142</v>
      </c>
      <c r="E318" s="161" t="s">
        <v>35</v>
      </c>
      <c r="F318" s="162" t="s">
        <v>150</v>
      </c>
      <c r="H318" s="163">
        <v>173.97980000000001</v>
      </c>
      <c r="I318" s="164"/>
      <c r="L318" s="160"/>
      <c r="M318" s="165"/>
      <c r="T318" s="166"/>
      <c r="AT318" s="161" t="s">
        <v>142</v>
      </c>
      <c r="AU318" s="161" t="s">
        <v>87</v>
      </c>
      <c r="AV318" s="14" t="s">
        <v>151</v>
      </c>
      <c r="AW318" s="14" t="s">
        <v>144</v>
      </c>
      <c r="AX318" s="14" t="s">
        <v>78</v>
      </c>
      <c r="AY318" s="161" t="s">
        <v>131</v>
      </c>
    </row>
    <row r="319" spans="2:65" s="12" customFormat="1" ht="11.25">
      <c r="B319" s="146"/>
      <c r="D319" s="147" t="s">
        <v>142</v>
      </c>
      <c r="E319" s="148" t="s">
        <v>35</v>
      </c>
      <c r="F319" s="149" t="s">
        <v>152</v>
      </c>
      <c r="H319" s="148" t="s">
        <v>35</v>
      </c>
      <c r="I319" s="150"/>
      <c r="L319" s="146"/>
      <c r="M319" s="151"/>
      <c r="T319" s="152"/>
      <c r="AT319" s="148" t="s">
        <v>142</v>
      </c>
      <c r="AU319" s="148" t="s">
        <v>87</v>
      </c>
      <c r="AV319" s="12" t="s">
        <v>27</v>
      </c>
      <c r="AW319" s="12" t="s">
        <v>144</v>
      </c>
      <c r="AX319" s="12" t="s">
        <v>78</v>
      </c>
      <c r="AY319" s="148" t="s">
        <v>131</v>
      </c>
    </row>
    <row r="320" spans="2:65" s="13" customFormat="1" ht="11.25">
      <c r="B320" s="153"/>
      <c r="D320" s="147" t="s">
        <v>142</v>
      </c>
      <c r="E320" s="154" t="s">
        <v>35</v>
      </c>
      <c r="F320" s="155" t="s">
        <v>338</v>
      </c>
      <c r="H320" s="156">
        <v>53.26</v>
      </c>
      <c r="I320" s="157"/>
      <c r="L320" s="153"/>
      <c r="M320" s="158"/>
      <c r="T320" s="159"/>
      <c r="AT320" s="154" t="s">
        <v>142</v>
      </c>
      <c r="AU320" s="154" t="s">
        <v>87</v>
      </c>
      <c r="AV320" s="13" t="s">
        <v>87</v>
      </c>
      <c r="AW320" s="13" t="s">
        <v>144</v>
      </c>
      <c r="AX320" s="13" t="s">
        <v>78</v>
      </c>
      <c r="AY320" s="154" t="s">
        <v>131</v>
      </c>
    </row>
    <row r="321" spans="2:65" s="13" customFormat="1" ht="11.25">
      <c r="B321" s="153"/>
      <c r="D321" s="147" t="s">
        <v>142</v>
      </c>
      <c r="E321" s="154" t="s">
        <v>35</v>
      </c>
      <c r="F321" s="155" t="s">
        <v>339</v>
      </c>
      <c r="H321" s="156">
        <v>10.574999999999999</v>
      </c>
      <c r="I321" s="157"/>
      <c r="L321" s="153"/>
      <c r="M321" s="158"/>
      <c r="T321" s="159"/>
      <c r="AT321" s="154" t="s">
        <v>142</v>
      </c>
      <c r="AU321" s="154" t="s">
        <v>87</v>
      </c>
      <c r="AV321" s="13" t="s">
        <v>87</v>
      </c>
      <c r="AW321" s="13" t="s">
        <v>144</v>
      </c>
      <c r="AX321" s="13" t="s">
        <v>78</v>
      </c>
      <c r="AY321" s="154" t="s">
        <v>131</v>
      </c>
    </row>
    <row r="322" spans="2:65" s="13" customFormat="1" ht="11.25">
      <c r="B322" s="153"/>
      <c r="D322" s="147" t="s">
        <v>142</v>
      </c>
      <c r="E322" s="154" t="s">
        <v>35</v>
      </c>
      <c r="F322" s="155" t="s">
        <v>340</v>
      </c>
      <c r="H322" s="156">
        <v>31.74</v>
      </c>
      <c r="I322" s="157"/>
      <c r="L322" s="153"/>
      <c r="M322" s="158"/>
      <c r="T322" s="159"/>
      <c r="AT322" s="154" t="s">
        <v>142</v>
      </c>
      <c r="AU322" s="154" t="s">
        <v>87</v>
      </c>
      <c r="AV322" s="13" t="s">
        <v>87</v>
      </c>
      <c r="AW322" s="13" t="s">
        <v>144</v>
      </c>
      <c r="AX322" s="13" t="s">
        <v>78</v>
      </c>
      <c r="AY322" s="154" t="s">
        <v>131</v>
      </c>
    </row>
    <row r="323" spans="2:65" s="13" customFormat="1" ht="11.25">
      <c r="B323" s="153"/>
      <c r="D323" s="147" t="s">
        <v>142</v>
      </c>
      <c r="E323" s="154" t="s">
        <v>35</v>
      </c>
      <c r="F323" s="155" t="s">
        <v>341</v>
      </c>
      <c r="H323" s="156">
        <v>21.31</v>
      </c>
      <c r="I323" s="157"/>
      <c r="L323" s="153"/>
      <c r="M323" s="158"/>
      <c r="T323" s="159"/>
      <c r="AT323" s="154" t="s">
        <v>142</v>
      </c>
      <c r="AU323" s="154" t="s">
        <v>87</v>
      </c>
      <c r="AV323" s="13" t="s">
        <v>87</v>
      </c>
      <c r="AW323" s="13" t="s">
        <v>144</v>
      </c>
      <c r="AX323" s="13" t="s">
        <v>78</v>
      </c>
      <c r="AY323" s="154" t="s">
        <v>131</v>
      </c>
    </row>
    <row r="324" spans="2:65" s="13" customFormat="1" ht="11.25">
      <c r="B324" s="153"/>
      <c r="D324" s="147" t="s">
        <v>142</v>
      </c>
      <c r="E324" s="154" t="s">
        <v>35</v>
      </c>
      <c r="F324" s="155" t="s">
        <v>342</v>
      </c>
      <c r="H324" s="156">
        <v>25.164999999999999</v>
      </c>
      <c r="I324" s="157"/>
      <c r="L324" s="153"/>
      <c r="M324" s="158"/>
      <c r="T324" s="159"/>
      <c r="AT324" s="154" t="s">
        <v>142</v>
      </c>
      <c r="AU324" s="154" t="s">
        <v>87</v>
      </c>
      <c r="AV324" s="13" t="s">
        <v>87</v>
      </c>
      <c r="AW324" s="13" t="s">
        <v>144</v>
      </c>
      <c r="AX324" s="13" t="s">
        <v>78</v>
      </c>
      <c r="AY324" s="154" t="s">
        <v>131</v>
      </c>
    </row>
    <row r="325" spans="2:65" s="13" customFormat="1" ht="11.25">
      <c r="B325" s="153"/>
      <c r="D325" s="147" t="s">
        <v>142</v>
      </c>
      <c r="E325" s="154" t="s">
        <v>35</v>
      </c>
      <c r="F325" s="155" t="s">
        <v>343</v>
      </c>
      <c r="H325" s="156">
        <v>25.02</v>
      </c>
      <c r="I325" s="157"/>
      <c r="L325" s="153"/>
      <c r="M325" s="158"/>
      <c r="T325" s="159"/>
      <c r="AT325" s="154" t="s">
        <v>142</v>
      </c>
      <c r="AU325" s="154" t="s">
        <v>87</v>
      </c>
      <c r="AV325" s="13" t="s">
        <v>87</v>
      </c>
      <c r="AW325" s="13" t="s">
        <v>144</v>
      </c>
      <c r="AX325" s="13" t="s">
        <v>78</v>
      </c>
      <c r="AY325" s="154" t="s">
        <v>131</v>
      </c>
    </row>
    <row r="326" spans="2:65" s="14" customFormat="1" ht="11.25">
      <c r="B326" s="160"/>
      <c r="D326" s="147" t="s">
        <v>142</v>
      </c>
      <c r="E326" s="161" t="s">
        <v>35</v>
      </c>
      <c r="F326" s="162" t="s">
        <v>150</v>
      </c>
      <c r="H326" s="163">
        <v>167.07</v>
      </c>
      <c r="I326" s="164"/>
      <c r="L326" s="160"/>
      <c r="M326" s="165"/>
      <c r="T326" s="166"/>
      <c r="AT326" s="161" t="s">
        <v>142</v>
      </c>
      <c r="AU326" s="161" t="s">
        <v>87</v>
      </c>
      <c r="AV326" s="14" t="s">
        <v>151</v>
      </c>
      <c r="AW326" s="14" t="s">
        <v>144</v>
      </c>
      <c r="AX326" s="14" t="s">
        <v>78</v>
      </c>
      <c r="AY326" s="161" t="s">
        <v>131</v>
      </c>
    </row>
    <row r="327" spans="2:65" s="15" customFormat="1" ht="11.25">
      <c r="B327" s="167"/>
      <c r="D327" s="147" t="s">
        <v>142</v>
      </c>
      <c r="E327" s="168" t="s">
        <v>35</v>
      </c>
      <c r="F327" s="169" t="s">
        <v>155</v>
      </c>
      <c r="H327" s="170">
        <v>341.0498</v>
      </c>
      <c r="I327" s="171"/>
      <c r="L327" s="167"/>
      <c r="M327" s="172"/>
      <c r="T327" s="173"/>
      <c r="AT327" s="168" t="s">
        <v>142</v>
      </c>
      <c r="AU327" s="168" t="s">
        <v>87</v>
      </c>
      <c r="AV327" s="15" t="s">
        <v>138</v>
      </c>
      <c r="AW327" s="15" t="s">
        <v>144</v>
      </c>
      <c r="AX327" s="15" t="s">
        <v>27</v>
      </c>
      <c r="AY327" s="168" t="s">
        <v>131</v>
      </c>
    </row>
    <row r="328" spans="2:65" s="1" customFormat="1" ht="37.9" customHeight="1">
      <c r="B328" s="34"/>
      <c r="C328" s="129" t="s">
        <v>7</v>
      </c>
      <c r="D328" s="129" t="s">
        <v>133</v>
      </c>
      <c r="E328" s="130" t="s">
        <v>344</v>
      </c>
      <c r="F328" s="131" t="s">
        <v>345</v>
      </c>
      <c r="G328" s="132" t="s">
        <v>136</v>
      </c>
      <c r="H328" s="133">
        <v>341.05</v>
      </c>
      <c r="I328" s="134"/>
      <c r="J328" s="135">
        <f>ROUND(I328*H328,2)</f>
        <v>0</v>
      </c>
      <c r="K328" s="131" t="s">
        <v>137</v>
      </c>
      <c r="L328" s="34"/>
      <c r="M328" s="136" t="s">
        <v>35</v>
      </c>
      <c r="N328" s="137" t="s">
        <v>49</v>
      </c>
      <c r="P328" s="138">
        <f>O328*H328</f>
        <v>0</v>
      </c>
      <c r="Q328" s="138">
        <v>8.5999999999999998E-4</v>
      </c>
      <c r="R328" s="138">
        <f>Q328*H328</f>
        <v>0.29330299999999998</v>
      </c>
      <c r="S328" s="138">
        <v>0</v>
      </c>
      <c r="T328" s="139">
        <f>S328*H328</f>
        <v>0</v>
      </c>
      <c r="AR328" s="140" t="s">
        <v>138</v>
      </c>
      <c r="AT328" s="140" t="s">
        <v>133</v>
      </c>
      <c r="AU328" s="140" t="s">
        <v>87</v>
      </c>
      <c r="AY328" s="18" t="s">
        <v>131</v>
      </c>
      <c r="BE328" s="141">
        <f>IF(N328="základní",J328,0)</f>
        <v>0</v>
      </c>
      <c r="BF328" s="141">
        <f>IF(N328="snížená",J328,0)</f>
        <v>0</v>
      </c>
      <c r="BG328" s="141">
        <f>IF(N328="zákl. přenesená",J328,0)</f>
        <v>0</v>
      </c>
      <c r="BH328" s="141">
        <f>IF(N328="sníž. přenesená",J328,0)</f>
        <v>0</v>
      </c>
      <c r="BI328" s="141">
        <f>IF(N328="nulová",J328,0)</f>
        <v>0</v>
      </c>
      <c r="BJ328" s="18" t="s">
        <v>27</v>
      </c>
      <c r="BK328" s="141">
        <f>ROUND(I328*H328,2)</f>
        <v>0</v>
      </c>
      <c r="BL328" s="18" t="s">
        <v>138</v>
      </c>
      <c r="BM328" s="140" t="s">
        <v>346</v>
      </c>
    </row>
    <row r="329" spans="2:65" s="1" customFormat="1" ht="11.25">
      <c r="B329" s="34"/>
      <c r="D329" s="142" t="s">
        <v>140</v>
      </c>
      <c r="F329" s="143" t="s">
        <v>347</v>
      </c>
      <c r="I329" s="144"/>
      <c r="L329" s="34"/>
      <c r="M329" s="145"/>
      <c r="T329" s="55"/>
      <c r="AT329" s="18" t="s">
        <v>140</v>
      </c>
      <c r="AU329" s="18" t="s">
        <v>87</v>
      </c>
    </row>
    <row r="330" spans="2:65" s="12" customFormat="1" ht="11.25">
      <c r="B330" s="146"/>
      <c r="D330" s="147" t="s">
        <v>142</v>
      </c>
      <c r="E330" s="148" t="s">
        <v>35</v>
      </c>
      <c r="F330" s="149" t="s">
        <v>145</v>
      </c>
      <c r="H330" s="148" t="s">
        <v>35</v>
      </c>
      <c r="I330" s="150"/>
      <c r="L330" s="146"/>
      <c r="M330" s="151"/>
      <c r="T330" s="152"/>
      <c r="AT330" s="148" t="s">
        <v>142</v>
      </c>
      <c r="AU330" s="148" t="s">
        <v>87</v>
      </c>
      <c r="AV330" s="12" t="s">
        <v>27</v>
      </c>
      <c r="AW330" s="12" t="s">
        <v>144</v>
      </c>
      <c r="AX330" s="12" t="s">
        <v>78</v>
      </c>
      <c r="AY330" s="148" t="s">
        <v>131</v>
      </c>
    </row>
    <row r="331" spans="2:65" s="13" customFormat="1" ht="11.25">
      <c r="B331" s="153"/>
      <c r="D331" s="147" t="s">
        <v>142</v>
      </c>
      <c r="E331" s="154" t="s">
        <v>35</v>
      </c>
      <c r="F331" s="155" t="s">
        <v>331</v>
      </c>
      <c r="H331" s="156">
        <v>53.26</v>
      </c>
      <c r="I331" s="157"/>
      <c r="L331" s="153"/>
      <c r="M331" s="158"/>
      <c r="T331" s="159"/>
      <c r="AT331" s="154" t="s">
        <v>142</v>
      </c>
      <c r="AU331" s="154" t="s">
        <v>87</v>
      </c>
      <c r="AV331" s="13" t="s">
        <v>87</v>
      </c>
      <c r="AW331" s="13" t="s">
        <v>144</v>
      </c>
      <c r="AX331" s="13" t="s">
        <v>78</v>
      </c>
      <c r="AY331" s="154" t="s">
        <v>131</v>
      </c>
    </row>
    <row r="332" spans="2:65" s="13" customFormat="1" ht="11.25">
      <c r="B332" s="153"/>
      <c r="D332" s="147" t="s">
        <v>142</v>
      </c>
      <c r="E332" s="154" t="s">
        <v>35</v>
      </c>
      <c r="F332" s="155" t="s">
        <v>332</v>
      </c>
      <c r="H332" s="156">
        <v>10.5748</v>
      </c>
      <c r="I332" s="157"/>
      <c r="L332" s="153"/>
      <c r="M332" s="158"/>
      <c r="T332" s="159"/>
      <c r="AT332" s="154" t="s">
        <v>142</v>
      </c>
      <c r="AU332" s="154" t="s">
        <v>87</v>
      </c>
      <c r="AV332" s="13" t="s">
        <v>87</v>
      </c>
      <c r="AW332" s="13" t="s">
        <v>144</v>
      </c>
      <c r="AX332" s="13" t="s">
        <v>78</v>
      </c>
      <c r="AY332" s="154" t="s">
        <v>131</v>
      </c>
    </row>
    <row r="333" spans="2:65" s="13" customFormat="1" ht="11.25">
      <c r="B333" s="153"/>
      <c r="D333" s="147" t="s">
        <v>142</v>
      </c>
      <c r="E333" s="154" t="s">
        <v>35</v>
      </c>
      <c r="F333" s="155" t="s">
        <v>333</v>
      </c>
      <c r="H333" s="156">
        <v>16.84</v>
      </c>
      <c r="I333" s="157"/>
      <c r="L333" s="153"/>
      <c r="M333" s="158"/>
      <c r="T333" s="159"/>
      <c r="AT333" s="154" t="s">
        <v>142</v>
      </c>
      <c r="AU333" s="154" t="s">
        <v>87</v>
      </c>
      <c r="AV333" s="13" t="s">
        <v>87</v>
      </c>
      <c r="AW333" s="13" t="s">
        <v>144</v>
      </c>
      <c r="AX333" s="13" t="s">
        <v>78</v>
      </c>
      <c r="AY333" s="154" t="s">
        <v>131</v>
      </c>
    </row>
    <row r="334" spans="2:65" s="13" customFormat="1" ht="11.25">
      <c r="B334" s="153"/>
      <c r="D334" s="147" t="s">
        <v>142</v>
      </c>
      <c r="E334" s="154" t="s">
        <v>35</v>
      </c>
      <c r="F334" s="155" t="s">
        <v>334</v>
      </c>
      <c r="H334" s="156">
        <v>21.31</v>
      </c>
      <c r="I334" s="157"/>
      <c r="L334" s="153"/>
      <c r="M334" s="158"/>
      <c r="T334" s="159"/>
      <c r="AT334" s="154" t="s">
        <v>142</v>
      </c>
      <c r="AU334" s="154" t="s">
        <v>87</v>
      </c>
      <c r="AV334" s="13" t="s">
        <v>87</v>
      </c>
      <c r="AW334" s="13" t="s">
        <v>144</v>
      </c>
      <c r="AX334" s="13" t="s">
        <v>78</v>
      </c>
      <c r="AY334" s="154" t="s">
        <v>131</v>
      </c>
    </row>
    <row r="335" spans="2:65" s="13" customFormat="1" ht="11.25">
      <c r="B335" s="153"/>
      <c r="D335" s="147" t="s">
        <v>142</v>
      </c>
      <c r="E335" s="154" t="s">
        <v>35</v>
      </c>
      <c r="F335" s="155" t="s">
        <v>335</v>
      </c>
      <c r="H335" s="156">
        <v>21.31</v>
      </c>
      <c r="I335" s="157"/>
      <c r="L335" s="153"/>
      <c r="M335" s="158"/>
      <c r="T335" s="159"/>
      <c r="AT335" s="154" t="s">
        <v>142</v>
      </c>
      <c r="AU335" s="154" t="s">
        <v>87</v>
      </c>
      <c r="AV335" s="13" t="s">
        <v>87</v>
      </c>
      <c r="AW335" s="13" t="s">
        <v>144</v>
      </c>
      <c r="AX335" s="13" t="s">
        <v>78</v>
      </c>
      <c r="AY335" s="154" t="s">
        <v>131</v>
      </c>
    </row>
    <row r="336" spans="2:65" s="13" customFormat="1" ht="11.25">
      <c r="B336" s="153"/>
      <c r="D336" s="147" t="s">
        <v>142</v>
      </c>
      <c r="E336" s="154" t="s">
        <v>35</v>
      </c>
      <c r="F336" s="155" t="s">
        <v>336</v>
      </c>
      <c r="H336" s="156">
        <v>26.625</v>
      </c>
      <c r="I336" s="157"/>
      <c r="L336" s="153"/>
      <c r="M336" s="158"/>
      <c r="T336" s="159"/>
      <c r="AT336" s="154" t="s">
        <v>142</v>
      </c>
      <c r="AU336" s="154" t="s">
        <v>87</v>
      </c>
      <c r="AV336" s="13" t="s">
        <v>87</v>
      </c>
      <c r="AW336" s="13" t="s">
        <v>144</v>
      </c>
      <c r="AX336" s="13" t="s">
        <v>78</v>
      </c>
      <c r="AY336" s="154" t="s">
        <v>131</v>
      </c>
    </row>
    <row r="337" spans="2:65" s="13" customFormat="1" ht="11.25">
      <c r="B337" s="153"/>
      <c r="D337" s="147" t="s">
        <v>142</v>
      </c>
      <c r="E337" s="154" t="s">
        <v>35</v>
      </c>
      <c r="F337" s="155" t="s">
        <v>337</v>
      </c>
      <c r="H337" s="156">
        <v>24.06</v>
      </c>
      <c r="I337" s="157"/>
      <c r="L337" s="153"/>
      <c r="M337" s="158"/>
      <c r="T337" s="159"/>
      <c r="AT337" s="154" t="s">
        <v>142</v>
      </c>
      <c r="AU337" s="154" t="s">
        <v>87</v>
      </c>
      <c r="AV337" s="13" t="s">
        <v>87</v>
      </c>
      <c r="AW337" s="13" t="s">
        <v>144</v>
      </c>
      <c r="AX337" s="13" t="s">
        <v>78</v>
      </c>
      <c r="AY337" s="154" t="s">
        <v>131</v>
      </c>
    </row>
    <row r="338" spans="2:65" s="14" customFormat="1" ht="11.25">
      <c r="B338" s="160"/>
      <c r="D338" s="147" t="s">
        <v>142</v>
      </c>
      <c r="E338" s="161" t="s">
        <v>35</v>
      </c>
      <c r="F338" s="162" t="s">
        <v>150</v>
      </c>
      <c r="H338" s="163">
        <v>173.97980000000001</v>
      </c>
      <c r="I338" s="164"/>
      <c r="L338" s="160"/>
      <c r="M338" s="165"/>
      <c r="T338" s="166"/>
      <c r="AT338" s="161" t="s">
        <v>142</v>
      </c>
      <c r="AU338" s="161" t="s">
        <v>87</v>
      </c>
      <c r="AV338" s="14" t="s">
        <v>151</v>
      </c>
      <c r="AW338" s="14" t="s">
        <v>144</v>
      </c>
      <c r="AX338" s="14" t="s">
        <v>78</v>
      </c>
      <c r="AY338" s="161" t="s">
        <v>131</v>
      </c>
    </row>
    <row r="339" spans="2:65" s="12" customFormat="1" ht="11.25">
      <c r="B339" s="146"/>
      <c r="D339" s="147" t="s">
        <v>142</v>
      </c>
      <c r="E339" s="148" t="s">
        <v>35</v>
      </c>
      <c r="F339" s="149" t="s">
        <v>152</v>
      </c>
      <c r="H339" s="148" t="s">
        <v>35</v>
      </c>
      <c r="I339" s="150"/>
      <c r="L339" s="146"/>
      <c r="M339" s="151"/>
      <c r="T339" s="152"/>
      <c r="AT339" s="148" t="s">
        <v>142</v>
      </c>
      <c r="AU339" s="148" t="s">
        <v>87</v>
      </c>
      <c r="AV339" s="12" t="s">
        <v>27</v>
      </c>
      <c r="AW339" s="12" t="s">
        <v>144</v>
      </c>
      <c r="AX339" s="12" t="s">
        <v>78</v>
      </c>
      <c r="AY339" s="148" t="s">
        <v>131</v>
      </c>
    </row>
    <row r="340" spans="2:65" s="13" customFormat="1" ht="11.25">
      <c r="B340" s="153"/>
      <c r="D340" s="147" t="s">
        <v>142</v>
      </c>
      <c r="E340" s="154" t="s">
        <v>35</v>
      </c>
      <c r="F340" s="155" t="s">
        <v>338</v>
      </c>
      <c r="H340" s="156">
        <v>53.26</v>
      </c>
      <c r="I340" s="157"/>
      <c r="L340" s="153"/>
      <c r="M340" s="158"/>
      <c r="T340" s="159"/>
      <c r="AT340" s="154" t="s">
        <v>142</v>
      </c>
      <c r="AU340" s="154" t="s">
        <v>87</v>
      </c>
      <c r="AV340" s="13" t="s">
        <v>87</v>
      </c>
      <c r="AW340" s="13" t="s">
        <v>144</v>
      </c>
      <c r="AX340" s="13" t="s">
        <v>78</v>
      </c>
      <c r="AY340" s="154" t="s">
        <v>131</v>
      </c>
    </row>
    <row r="341" spans="2:65" s="13" customFormat="1" ht="11.25">
      <c r="B341" s="153"/>
      <c r="D341" s="147" t="s">
        <v>142</v>
      </c>
      <c r="E341" s="154" t="s">
        <v>35</v>
      </c>
      <c r="F341" s="155" t="s">
        <v>339</v>
      </c>
      <c r="H341" s="156">
        <v>10.574999999999999</v>
      </c>
      <c r="I341" s="157"/>
      <c r="L341" s="153"/>
      <c r="M341" s="158"/>
      <c r="T341" s="159"/>
      <c r="AT341" s="154" t="s">
        <v>142</v>
      </c>
      <c r="AU341" s="154" t="s">
        <v>87</v>
      </c>
      <c r="AV341" s="13" t="s">
        <v>87</v>
      </c>
      <c r="AW341" s="13" t="s">
        <v>144</v>
      </c>
      <c r="AX341" s="13" t="s">
        <v>78</v>
      </c>
      <c r="AY341" s="154" t="s">
        <v>131</v>
      </c>
    </row>
    <row r="342" spans="2:65" s="13" customFormat="1" ht="11.25">
      <c r="B342" s="153"/>
      <c r="D342" s="147" t="s">
        <v>142</v>
      </c>
      <c r="E342" s="154" t="s">
        <v>35</v>
      </c>
      <c r="F342" s="155" t="s">
        <v>340</v>
      </c>
      <c r="H342" s="156">
        <v>31.74</v>
      </c>
      <c r="I342" s="157"/>
      <c r="L342" s="153"/>
      <c r="M342" s="158"/>
      <c r="T342" s="159"/>
      <c r="AT342" s="154" t="s">
        <v>142</v>
      </c>
      <c r="AU342" s="154" t="s">
        <v>87</v>
      </c>
      <c r="AV342" s="13" t="s">
        <v>87</v>
      </c>
      <c r="AW342" s="13" t="s">
        <v>144</v>
      </c>
      <c r="AX342" s="13" t="s">
        <v>78</v>
      </c>
      <c r="AY342" s="154" t="s">
        <v>131</v>
      </c>
    </row>
    <row r="343" spans="2:65" s="13" customFormat="1" ht="11.25">
      <c r="B343" s="153"/>
      <c r="D343" s="147" t="s">
        <v>142</v>
      </c>
      <c r="E343" s="154" t="s">
        <v>35</v>
      </c>
      <c r="F343" s="155" t="s">
        <v>341</v>
      </c>
      <c r="H343" s="156">
        <v>21.31</v>
      </c>
      <c r="I343" s="157"/>
      <c r="L343" s="153"/>
      <c r="M343" s="158"/>
      <c r="T343" s="159"/>
      <c r="AT343" s="154" t="s">
        <v>142</v>
      </c>
      <c r="AU343" s="154" t="s">
        <v>87</v>
      </c>
      <c r="AV343" s="13" t="s">
        <v>87</v>
      </c>
      <c r="AW343" s="13" t="s">
        <v>144</v>
      </c>
      <c r="AX343" s="13" t="s">
        <v>78</v>
      </c>
      <c r="AY343" s="154" t="s">
        <v>131</v>
      </c>
    </row>
    <row r="344" spans="2:65" s="13" customFormat="1" ht="11.25">
      <c r="B344" s="153"/>
      <c r="D344" s="147" t="s">
        <v>142</v>
      </c>
      <c r="E344" s="154" t="s">
        <v>35</v>
      </c>
      <c r="F344" s="155" t="s">
        <v>342</v>
      </c>
      <c r="H344" s="156">
        <v>25.164999999999999</v>
      </c>
      <c r="I344" s="157"/>
      <c r="L344" s="153"/>
      <c r="M344" s="158"/>
      <c r="T344" s="159"/>
      <c r="AT344" s="154" t="s">
        <v>142</v>
      </c>
      <c r="AU344" s="154" t="s">
        <v>87</v>
      </c>
      <c r="AV344" s="13" t="s">
        <v>87</v>
      </c>
      <c r="AW344" s="13" t="s">
        <v>144</v>
      </c>
      <c r="AX344" s="13" t="s">
        <v>78</v>
      </c>
      <c r="AY344" s="154" t="s">
        <v>131</v>
      </c>
    </row>
    <row r="345" spans="2:65" s="13" customFormat="1" ht="11.25">
      <c r="B345" s="153"/>
      <c r="D345" s="147" t="s">
        <v>142</v>
      </c>
      <c r="E345" s="154" t="s">
        <v>35</v>
      </c>
      <c r="F345" s="155" t="s">
        <v>343</v>
      </c>
      <c r="H345" s="156">
        <v>25.02</v>
      </c>
      <c r="I345" s="157"/>
      <c r="L345" s="153"/>
      <c r="M345" s="158"/>
      <c r="T345" s="159"/>
      <c r="AT345" s="154" t="s">
        <v>142</v>
      </c>
      <c r="AU345" s="154" t="s">
        <v>87</v>
      </c>
      <c r="AV345" s="13" t="s">
        <v>87</v>
      </c>
      <c r="AW345" s="13" t="s">
        <v>144</v>
      </c>
      <c r="AX345" s="13" t="s">
        <v>78</v>
      </c>
      <c r="AY345" s="154" t="s">
        <v>131</v>
      </c>
    </row>
    <row r="346" spans="2:65" s="14" customFormat="1" ht="11.25">
      <c r="B346" s="160"/>
      <c r="D346" s="147" t="s">
        <v>142</v>
      </c>
      <c r="E346" s="161" t="s">
        <v>35</v>
      </c>
      <c r="F346" s="162" t="s">
        <v>150</v>
      </c>
      <c r="H346" s="163">
        <v>167.07</v>
      </c>
      <c r="I346" s="164"/>
      <c r="L346" s="160"/>
      <c r="M346" s="165"/>
      <c r="T346" s="166"/>
      <c r="AT346" s="161" t="s">
        <v>142</v>
      </c>
      <c r="AU346" s="161" t="s">
        <v>87</v>
      </c>
      <c r="AV346" s="14" t="s">
        <v>151</v>
      </c>
      <c r="AW346" s="14" t="s">
        <v>144</v>
      </c>
      <c r="AX346" s="14" t="s">
        <v>78</v>
      </c>
      <c r="AY346" s="161" t="s">
        <v>131</v>
      </c>
    </row>
    <row r="347" spans="2:65" s="15" customFormat="1" ht="11.25">
      <c r="B347" s="167"/>
      <c r="D347" s="147" t="s">
        <v>142</v>
      </c>
      <c r="E347" s="168" t="s">
        <v>35</v>
      </c>
      <c r="F347" s="169" t="s">
        <v>155</v>
      </c>
      <c r="H347" s="170">
        <v>341.0498</v>
      </c>
      <c r="I347" s="171"/>
      <c r="L347" s="167"/>
      <c r="M347" s="172"/>
      <c r="T347" s="173"/>
      <c r="AT347" s="168" t="s">
        <v>142</v>
      </c>
      <c r="AU347" s="168" t="s">
        <v>87</v>
      </c>
      <c r="AV347" s="15" t="s">
        <v>138</v>
      </c>
      <c r="AW347" s="15" t="s">
        <v>144</v>
      </c>
      <c r="AX347" s="15" t="s">
        <v>27</v>
      </c>
      <c r="AY347" s="168" t="s">
        <v>131</v>
      </c>
    </row>
    <row r="348" spans="2:65" s="1" customFormat="1" ht="44.25" customHeight="1">
      <c r="B348" s="34"/>
      <c r="C348" s="129" t="s">
        <v>348</v>
      </c>
      <c r="D348" s="129" t="s">
        <v>133</v>
      </c>
      <c r="E348" s="130" t="s">
        <v>349</v>
      </c>
      <c r="F348" s="131" t="s">
        <v>350</v>
      </c>
      <c r="G348" s="132" t="s">
        <v>238</v>
      </c>
      <c r="H348" s="133">
        <v>1.173</v>
      </c>
      <c r="I348" s="134"/>
      <c r="J348" s="135">
        <f>ROUND(I348*H348,2)</f>
        <v>0</v>
      </c>
      <c r="K348" s="131" t="s">
        <v>137</v>
      </c>
      <c r="L348" s="34"/>
      <c r="M348" s="136" t="s">
        <v>35</v>
      </c>
      <c r="N348" s="137" t="s">
        <v>49</v>
      </c>
      <c r="P348" s="138">
        <f>O348*H348</f>
        <v>0</v>
      </c>
      <c r="Q348" s="138">
        <v>1.09528</v>
      </c>
      <c r="R348" s="138">
        <f>Q348*H348</f>
        <v>1.2847634400000001</v>
      </c>
      <c r="S348" s="138">
        <v>0</v>
      </c>
      <c r="T348" s="139">
        <f>S348*H348</f>
        <v>0</v>
      </c>
      <c r="AR348" s="140" t="s">
        <v>138</v>
      </c>
      <c r="AT348" s="140" t="s">
        <v>133</v>
      </c>
      <c r="AU348" s="140" t="s">
        <v>87</v>
      </c>
      <c r="AY348" s="18" t="s">
        <v>131</v>
      </c>
      <c r="BE348" s="141">
        <f>IF(N348="základní",J348,0)</f>
        <v>0</v>
      </c>
      <c r="BF348" s="141">
        <f>IF(N348="snížená",J348,0)</f>
        <v>0</v>
      </c>
      <c r="BG348" s="141">
        <f>IF(N348="zákl. přenesená",J348,0)</f>
        <v>0</v>
      </c>
      <c r="BH348" s="141">
        <f>IF(N348="sníž. přenesená",J348,0)</f>
        <v>0</v>
      </c>
      <c r="BI348" s="141">
        <f>IF(N348="nulová",J348,0)</f>
        <v>0</v>
      </c>
      <c r="BJ348" s="18" t="s">
        <v>27</v>
      </c>
      <c r="BK348" s="141">
        <f>ROUND(I348*H348,2)</f>
        <v>0</v>
      </c>
      <c r="BL348" s="18" t="s">
        <v>138</v>
      </c>
      <c r="BM348" s="140" t="s">
        <v>351</v>
      </c>
    </row>
    <row r="349" spans="2:65" s="1" customFormat="1" ht="11.25">
      <c r="B349" s="34"/>
      <c r="D349" s="142" t="s">
        <v>140</v>
      </c>
      <c r="F349" s="143" t="s">
        <v>352</v>
      </c>
      <c r="I349" s="144"/>
      <c r="L349" s="34"/>
      <c r="M349" s="145"/>
      <c r="T349" s="55"/>
      <c r="AT349" s="18" t="s">
        <v>140</v>
      </c>
      <c r="AU349" s="18" t="s">
        <v>87</v>
      </c>
    </row>
    <row r="350" spans="2:65" s="12" customFormat="1" ht="11.25">
      <c r="B350" s="146"/>
      <c r="D350" s="147" t="s">
        <v>142</v>
      </c>
      <c r="E350" s="148" t="s">
        <v>35</v>
      </c>
      <c r="F350" s="149" t="s">
        <v>145</v>
      </c>
      <c r="H350" s="148" t="s">
        <v>35</v>
      </c>
      <c r="I350" s="150"/>
      <c r="L350" s="146"/>
      <c r="M350" s="151"/>
      <c r="T350" s="152"/>
      <c r="AT350" s="148" t="s">
        <v>142</v>
      </c>
      <c r="AU350" s="148" t="s">
        <v>87</v>
      </c>
      <c r="AV350" s="12" t="s">
        <v>27</v>
      </c>
      <c r="AW350" s="12" t="s">
        <v>144</v>
      </c>
      <c r="AX350" s="12" t="s">
        <v>78</v>
      </c>
      <c r="AY350" s="148" t="s">
        <v>131</v>
      </c>
    </row>
    <row r="351" spans="2:65" s="12" customFormat="1" ht="11.25">
      <c r="B351" s="146"/>
      <c r="D351" s="147" t="s">
        <v>142</v>
      </c>
      <c r="E351" s="148" t="s">
        <v>35</v>
      </c>
      <c r="F351" s="149" t="s">
        <v>353</v>
      </c>
      <c r="H351" s="148" t="s">
        <v>35</v>
      </c>
      <c r="I351" s="150"/>
      <c r="L351" s="146"/>
      <c r="M351" s="151"/>
      <c r="T351" s="152"/>
      <c r="AT351" s="148" t="s">
        <v>142</v>
      </c>
      <c r="AU351" s="148" t="s">
        <v>87</v>
      </c>
      <c r="AV351" s="12" t="s">
        <v>27</v>
      </c>
      <c r="AW351" s="12" t="s">
        <v>144</v>
      </c>
      <c r="AX351" s="12" t="s">
        <v>78</v>
      </c>
      <c r="AY351" s="148" t="s">
        <v>131</v>
      </c>
    </row>
    <row r="352" spans="2:65" s="13" customFormat="1" ht="11.25">
      <c r="B352" s="153"/>
      <c r="D352" s="147" t="s">
        <v>142</v>
      </c>
      <c r="E352" s="154" t="s">
        <v>35</v>
      </c>
      <c r="F352" s="155" t="s">
        <v>354</v>
      </c>
      <c r="H352" s="156">
        <v>0.154</v>
      </c>
      <c r="I352" s="157"/>
      <c r="L352" s="153"/>
      <c r="M352" s="158"/>
      <c r="T352" s="159"/>
      <c r="AT352" s="154" t="s">
        <v>142</v>
      </c>
      <c r="AU352" s="154" t="s">
        <v>87</v>
      </c>
      <c r="AV352" s="13" t="s">
        <v>87</v>
      </c>
      <c r="AW352" s="13" t="s">
        <v>144</v>
      </c>
      <c r="AX352" s="13" t="s">
        <v>78</v>
      </c>
      <c r="AY352" s="154" t="s">
        <v>131</v>
      </c>
    </row>
    <row r="353" spans="2:65" s="13" customFormat="1" ht="11.25">
      <c r="B353" s="153"/>
      <c r="D353" s="147" t="s">
        <v>142</v>
      </c>
      <c r="E353" s="154" t="s">
        <v>35</v>
      </c>
      <c r="F353" s="155" t="s">
        <v>355</v>
      </c>
      <c r="H353" s="156">
        <v>0.154</v>
      </c>
      <c r="I353" s="157"/>
      <c r="L353" s="153"/>
      <c r="M353" s="158"/>
      <c r="T353" s="159"/>
      <c r="AT353" s="154" t="s">
        <v>142</v>
      </c>
      <c r="AU353" s="154" t="s">
        <v>87</v>
      </c>
      <c r="AV353" s="13" t="s">
        <v>87</v>
      </c>
      <c r="AW353" s="13" t="s">
        <v>144</v>
      </c>
      <c r="AX353" s="13" t="s">
        <v>78</v>
      </c>
      <c r="AY353" s="154" t="s">
        <v>131</v>
      </c>
    </row>
    <row r="354" spans="2:65" s="12" customFormat="1" ht="11.25">
      <c r="B354" s="146"/>
      <c r="D354" s="147" t="s">
        <v>142</v>
      </c>
      <c r="E354" s="148" t="s">
        <v>35</v>
      </c>
      <c r="F354" s="149" t="s">
        <v>356</v>
      </c>
      <c r="H354" s="148" t="s">
        <v>35</v>
      </c>
      <c r="I354" s="150"/>
      <c r="L354" s="146"/>
      <c r="M354" s="151"/>
      <c r="T354" s="152"/>
      <c r="AT354" s="148" t="s">
        <v>142</v>
      </c>
      <c r="AU354" s="148" t="s">
        <v>87</v>
      </c>
      <c r="AV354" s="12" t="s">
        <v>27</v>
      </c>
      <c r="AW354" s="12" t="s">
        <v>144</v>
      </c>
      <c r="AX354" s="12" t="s">
        <v>78</v>
      </c>
      <c r="AY354" s="148" t="s">
        <v>131</v>
      </c>
    </row>
    <row r="355" spans="2:65" s="13" customFormat="1" ht="11.25">
      <c r="B355" s="153"/>
      <c r="D355" s="147" t="s">
        <v>142</v>
      </c>
      <c r="E355" s="154" t="s">
        <v>35</v>
      </c>
      <c r="F355" s="155" t="s">
        <v>357</v>
      </c>
      <c r="H355" s="156">
        <v>0.35549999999999998</v>
      </c>
      <c r="I355" s="157"/>
      <c r="L355" s="153"/>
      <c r="M355" s="158"/>
      <c r="T355" s="159"/>
      <c r="AT355" s="154" t="s">
        <v>142</v>
      </c>
      <c r="AU355" s="154" t="s">
        <v>87</v>
      </c>
      <c r="AV355" s="13" t="s">
        <v>87</v>
      </c>
      <c r="AW355" s="13" t="s">
        <v>144</v>
      </c>
      <c r="AX355" s="13" t="s">
        <v>78</v>
      </c>
      <c r="AY355" s="154" t="s">
        <v>131</v>
      </c>
    </row>
    <row r="356" spans="2:65" s="14" customFormat="1" ht="11.25">
      <c r="B356" s="160"/>
      <c r="D356" s="147" t="s">
        <v>142</v>
      </c>
      <c r="E356" s="161" t="s">
        <v>35</v>
      </c>
      <c r="F356" s="162" t="s">
        <v>150</v>
      </c>
      <c r="H356" s="163">
        <v>0.66349999999999998</v>
      </c>
      <c r="I356" s="164"/>
      <c r="L356" s="160"/>
      <c r="M356" s="165"/>
      <c r="T356" s="166"/>
      <c r="AT356" s="161" t="s">
        <v>142</v>
      </c>
      <c r="AU356" s="161" t="s">
        <v>87</v>
      </c>
      <c r="AV356" s="14" t="s">
        <v>151</v>
      </c>
      <c r="AW356" s="14" t="s">
        <v>144</v>
      </c>
      <c r="AX356" s="14" t="s">
        <v>78</v>
      </c>
      <c r="AY356" s="161" t="s">
        <v>131</v>
      </c>
    </row>
    <row r="357" spans="2:65" s="12" customFormat="1" ht="11.25">
      <c r="B357" s="146"/>
      <c r="D357" s="147" t="s">
        <v>142</v>
      </c>
      <c r="E357" s="148" t="s">
        <v>35</v>
      </c>
      <c r="F357" s="149" t="s">
        <v>152</v>
      </c>
      <c r="H357" s="148" t="s">
        <v>35</v>
      </c>
      <c r="I357" s="150"/>
      <c r="L357" s="146"/>
      <c r="M357" s="151"/>
      <c r="T357" s="152"/>
      <c r="AT357" s="148" t="s">
        <v>142</v>
      </c>
      <c r="AU357" s="148" t="s">
        <v>87</v>
      </c>
      <c r="AV357" s="12" t="s">
        <v>27</v>
      </c>
      <c r="AW357" s="12" t="s">
        <v>144</v>
      </c>
      <c r="AX357" s="12" t="s">
        <v>78</v>
      </c>
      <c r="AY357" s="148" t="s">
        <v>131</v>
      </c>
    </row>
    <row r="358" spans="2:65" s="12" customFormat="1" ht="11.25">
      <c r="B358" s="146"/>
      <c r="D358" s="147" t="s">
        <v>142</v>
      </c>
      <c r="E358" s="148" t="s">
        <v>35</v>
      </c>
      <c r="F358" s="149" t="s">
        <v>353</v>
      </c>
      <c r="H358" s="148" t="s">
        <v>35</v>
      </c>
      <c r="I358" s="150"/>
      <c r="L358" s="146"/>
      <c r="M358" s="151"/>
      <c r="T358" s="152"/>
      <c r="AT358" s="148" t="s">
        <v>142</v>
      </c>
      <c r="AU358" s="148" t="s">
        <v>87</v>
      </c>
      <c r="AV358" s="12" t="s">
        <v>27</v>
      </c>
      <c r="AW358" s="12" t="s">
        <v>144</v>
      </c>
      <c r="AX358" s="12" t="s">
        <v>78</v>
      </c>
      <c r="AY358" s="148" t="s">
        <v>131</v>
      </c>
    </row>
    <row r="359" spans="2:65" s="13" customFormat="1" ht="11.25">
      <c r="B359" s="153"/>
      <c r="D359" s="147" t="s">
        <v>142</v>
      </c>
      <c r="E359" s="154" t="s">
        <v>35</v>
      </c>
      <c r="F359" s="155" t="s">
        <v>358</v>
      </c>
      <c r="H359" s="156">
        <v>0.154</v>
      </c>
      <c r="I359" s="157"/>
      <c r="L359" s="153"/>
      <c r="M359" s="158"/>
      <c r="T359" s="159"/>
      <c r="AT359" s="154" t="s">
        <v>142</v>
      </c>
      <c r="AU359" s="154" t="s">
        <v>87</v>
      </c>
      <c r="AV359" s="13" t="s">
        <v>87</v>
      </c>
      <c r="AW359" s="13" t="s">
        <v>144</v>
      </c>
      <c r="AX359" s="13" t="s">
        <v>78</v>
      </c>
      <c r="AY359" s="154" t="s">
        <v>131</v>
      </c>
    </row>
    <row r="360" spans="2:65" s="12" customFormat="1" ht="11.25">
      <c r="B360" s="146"/>
      <c r="D360" s="147" t="s">
        <v>142</v>
      </c>
      <c r="E360" s="148" t="s">
        <v>35</v>
      </c>
      <c r="F360" s="149" t="s">
        <v>356</v>
      </c>
      <c r="H360" s="148" t="s">
        <v>35</v>
      </c>
      <c r="I360" s="150"/>
      <c r="L360" s="146"/>
      <c r="M360" s="151"/>
      <c r="T360" s="152"/>
      <c r="AT360" s="148" t="s">
        <v>142</v>
      </c>
      <c r="AU360" s="148" t="s">
        <v>87</v>
      </c>
      <c r="AV360" s="12" t="s">
        <v>27</v>
      </c>
      <c r="AW360" s="12" t="s">
        <v>144</v>
      </c>
      <c r="AX360" s="12" t="s">
        <v>78</v>
      </c>
      <c r="AY360" s="148" t="s">
        <v>131</v>
      </c>
    </row>
    <row r="361" spans="2:65" s="13" customFormat="1" ht="11.25">
      <c r="B361" s="153"/>
      <c r="D361" s="147" t="s">
        <v>142</v>
      </c>
      <c r="E361" s="154" t="s">
        <v>35</v>
      </c>
      <c r="F361" s="155" t="s">
        <v>359</v>
      </c>
      <c r="H361" s="156">
        <v>0.35549999999999998</v>
      </c>
      <c r="I361" s="157"/>
      <c r="L361" s="153"/>
      <c r="M361" s="158"/>
      <c r="T361" s="159"/>
      <c r="AT361" s="154" t="s">
        <v>142</v>
      </c>
      <c r="AU361" s="154" t="s">
        <v>87</v>
      </c>
      <c r="AV361" s="13" t="s">
        <v>87</v>
      </c>
      <c r="AW361" s="13" t="s">
        <v>144</v>
      </c>
      <c r="AX361" s="13" t="s">
        <v>78</v>
      </c>
      <c r="AY361" s="154" t="s">
        <v>131</v>
      </c>
    </row>
    <row r="362" spans="2:65" s="14" customFormat="1" ht="11.25">
      <c r="B362" s="160"/>
      <c r="D362" s="147" t="s">
        <v>142</v>
      </c>
      <c r="E362" s="161" t="s">
        <v>35</v>
      </c>
      <c r="F362" s="162" t="s">
        <v>150</v>
      </c>
      <c r="H362" s="163">
        <v>0.50949999999999995</v>
      </c>
      <c r="I362" s="164"/>
      <c r="L362" s="160"/>
      <c r="M362" s="165"/>
      <c r="T362" s="166"/>
      <c r="AT362" s="161" t="s">
        <v>142</v>
      </c>
      <c r="AU362" s="161" t="s">
        <v>87</v>
      </c>
      <c r="AV362" s="14" t="s">
        <v>151</v>
      </c>
      <c r="AW362" s="14" t="s">
        <v>144</v>
      </c>
      <c r="AX362" s="14" t="s">
        <v>78</v>
      </c>
      <c r="AY362" s="161" t="s">
        <v>131</v>
      </c>
    </row>
    <row r="363" spans="2:65" s="15" customFormat="1" ht="11.25">
      <c r="B363" s="167"/>
      <c r="D363" s="147" t="s">
        <v>142</v>
      </c>
      <c r="E363" s="168" t="s">
        <v>35</v>
      </c>
      <c r="F363" s="169" t="s">
        <v>155</v>
      </c>
      <c r="H363" s="170">
        <v>1.173</v>
      </c>
      <c r="I363" s="171"/>
      <c r="L363" s="167"/>
      <c r="M363" s="172"/>
      <c r="T363" s="173"/>
      <c r="AT363" s="168" t="s">
        <v>142</v>
      </c>
      <c r="AU363" s="168" t="s">
        <v>87</v>
      </c>
      <c r="AV363" s="15" t="s">
        <v>138</v>
      </c>
      <c r="AW363" s="15" t="s">
        <v>144</v>
      </c>
      <c r="AX363" s="15" t="s">
        <v>27</v>
      </c>
      <c r="AY363" s="168" t="s">
        <v>131</v>
      </c>
    </row>
    <row r="364" spans="2:65" s="1" customFormat="1" ht="44.25" customHeight="1">
      <c r="B364" s="34"/>
      <c r="C364" s="129" t="s">
        <v>360</v>
      </c>
      <c r="D364" s="129" t="s">
        <v>133</v>
      </c>
      <c r="E364" s="130" t="s">
        <v>361</v>
      </c>
      <c r="F364" s="131" t="s">
        <v>362</v>
      </c>
      <c r="G364" s="132" t="s">
        <v>238</v>
      </c>
      <c r="H364" s="133">
        <v>5.8280000000000003</v>
      </c>
      <c r="I364" s="134"/>
      <c r="J364" s="135">
        <f>ROUND(I364*H364,2)</f>
        <v>0</v>
      </c>
      <c r="K364" s="131" t="s">
        <v>137</v>
      </c>
      <c r="L364" s="34"/>
      <c r="M364" s="136" t="s">
        <v>35</v>
      </c>
      <c r="N364" s="137" t="s">
        <v>49</v>
      </c>
      <c r="P364" s="138">
        <f>O364*H364</f>
        <v>0</v>
      </c>
      <c r="Q364" s="138">
        <v>1.0556000000000001</v>
      </c>
      <c r="R364" s="138">
        <f>Q364*H364</f>
        <v>6.1520368000000012</v>
      </c>
      <c r="S364" s="138">
        <v>0</v>
      </c>
      <c r="T364" s="139">
        <f>S364*H364</f>
        <v>0</v>
      </c>
      <c r="AR364" s="140" t="s">
        <v>138</v>
      </c>
      <c r="AT364" s="140" t="s">
        <v>133</v>
      </c>
      <c r="AU364" s="140" t="s">
        <v>87</v>
      </c>
      <c r="AY364" s="18" t="s">
        <v>131</v>
      </c>
      <c r="BE364" s="141">
        <f>IF(N364="základní",J364,0)</f>
        <v>0</v>
      </c>
      <c r="BF364" s="141">
        <f>IF(N364="snížená",J364,0)</f>
        <v>0</v>
      </c>
      <c r="BG364" s="141">
        <f>IF(N364="zákl. přenesená",J364,0)</f>
        <v>0</v>
      </c>
      <c r="BH364" s="141">
        <f>IF(N364="sníž. přenesená",J364,0)</f>
        <v>0</v>
      </c>
      <c r="BI364" s="141">
        <f>IF(N364="nulová",J364,0)</f>
        <v>0</v>
      </c>
      <c r="BJ364" s="18" t="s">
        <v>27</v>
      </c>
      <c r="BK364" s="141">
        <f>ROUND(I364*H364,2)</f>
        <v>0</v>
      </c>
      <c r="BL364" s="18" t="s">
        <v>138</v>
      </c>
      <c r="BM364" s="140" t="s">
        <v>363</v>
      </c>
    </row>
    <row r="365" spans="2:65" s="1" customFormat="1" ht="11.25">
      <c r="B365" s="34"/>
      <c r="D365" s="142" t="s">
        <v>140</v>
      </c>
      <c r="F365" s="143" t="s">
        <v>364</v>
      </c>
      <c r="I365" s="144"/>
      <c r="L365" s="34"/>
      <c r="M365" s="145"/>
      <c r="T365" s="55"/>
      <c r="AT365" s="18" t="s">
        <v>140</v>
      </c>
      <c r="AU365" s="18" t="s">
        <v>87</v>
      </c>
    </row>
    <row r="366" spans="2:65" s="12" customFormat="1" ht="11.25">
      <c r="B366" s="146"/>
      <c r="D366" s="147" t="s">
        <v>142</v>
      </c>
      <c r="E366" s="148" t="s">
        <v>35</v>
      </c>
      <c r="F366" s="149" t="s">
        <v>145</v>
      </c>
      <c r="H366" s="148" t="s">
        <v>35</v>
      </c>
      <c r="I366" s="150"/>
      <c r="L366" s="146"/>
      <c r="M366" s="151"/>
      <c r="T366" s="152"/>
      <c r="AT366" s="148" t="s">
        <v>142</v>
      </c>
      <c r="AU366" s="148" t="s">
        <v>87</v>
      </c>
      <c r="AV366" s="12" t="s">
        <v>27</v>
      </c>
      <c r="AW366" s="12" t="s">
        <v>144</v>
      </c>
      <c r="AX366" s="12" t="s">
        <v>78</v>
      </c>
      <c r="AY366" s="148" t="s">
        <v>131</v>
      </c>
    </row>
    <row r="367" spans="2:65" s="12" customFormat="1" ht="11.25">
      <c r="B367" s="146"/>
      <c r="D367" s="147" t="s">
        <v>142</v>
      </c>
      <c r="E367" s="148" t="s">
        <v>35</v>
      </c>
      <c r="F367" s="149" t="s">
        <v>365</v>
      </c>
      <c r="H367" s="148" t="s">
        <v>35</v>
      </c>
      <c r="I367" s="150"/>
      <c r="L367" s="146"/>
      <c r="M367" s="151"/>
      <c r="T367" s="152"/>
      <c r="AT367" s="148" t="s">
        <v>142</v>
      </c>
      <c r="AU367" s="148" t="s">
        <v>87</v>
      </c>
      <c r="AV367" s="12" t="s">
        <v>27</v>
      </c>
      <c r="AW367" s="12" t="s">
        <v>144</v>
      </c>
      <c r="AX367" s="12" t="s">
        <v>78</v>
      </c>
      <c r="AY367" s="148" t="s">
        <v>131</v>
      </c>
    </row>
    <row r="368" spans="2:65" s="13" customFormat="1" ht="11.25">
      <c r="B368" s="153"/>
      <c r="D368" s="147" t="s">
        <v>142</v>
      </c>
      <c r="E368" s="154" t="s">
        <v>35</v>
      </c>
      <c r="F368" s="155" t="s">
        <v>366</v>
      </c>
      <c r="H368" s="156">
        <v>1.875</v>
      </c>
      <c r="I368" s="157"/>
      <c r="L368" s="153"/>
      <c r="M368" s="158"/>
      <c r="T368" s="159"/>
      <c r="AT368" s="154" t="s">
        <v>142</v>
      </c>
      <c r="AU368" s="154" t="s">
        <v>87</v>
      </c>
      <c r="AV368" s="13" t="s">
        <v>87</v>
      </c>
      <c r="AW368" s="13" t="s">
        <v>144</v>
      </c>
      <c r="AX368" s="13" t="s">
        <v>78</v>
      </c>
      <c r="AY368" s="154" t="s">
        <v>131</v>
      </c>
    </row>
    <row r="369" spans="2:65" s="12" customFormat="1" ht="11.25">
      <c r="B369" s="146"/>
      <c r="D369" s="147" t="s">
        <v>142</v>
      </c>
      <c r="E369" s="148" t="s">
        <v>35</v>
      </c>
      <c r="F369" s="149" t="s">
        <v>367</v>
      </c>
      <c r="H369" s="148" t="s">
        <v>35</v>
      </c>
      <c r="I369" s="150"/>
      <c r="L369" s="146"/>
      <c r="M369" s="151"/>
      <c r="T369" s="152"/>
      <c r="AT369" s="148" t="s">
        <v>142</v>
      </c>
      <c r="AU369" s="148" t="s">
        <v>87</v>
      </c>
      <c r="AV369" s="12" t="s">
        <v>27</v>
      </c>
      <c r="AW369" s="12" t="s">
        <v>144</v>
      </c>
      <c r="AX369" s="12" t="s">
        <v>78</v>
      </c>
      <c r="AY369" s="148" t="s">
        <v>131</v>
      </c>
    </row>
    <row r="370" spans="2:65" s="13" customFormat="1" ht="11.25">
      <c r="B370" s="153"/>
      <c r="D370" s="147" t="s">
        <v>142</v>
      </c>
      <c r="E370" s="154" t="s">
        <v>35</v>
      </c>
      <c r="F370" s="155" t="s">
        <v>368</v>
      </c>
      <c r="H370" s="156">
        <v>0.58096000000000003</v>
      </c>
      <c r="I370" s="157"/>
      <c r="L370" s="153"/>
      <c r="M370" s="158"/>
      <c r="T370" s="159"/>
      <c r="AT370" s="154" t="s">
        <v>142</v>
      </c>
      <c r="AU370" s="154" t="s">
        <v>87</v>
      </c>
      <c r="AV370" s="13" t="s">
        <v>87</v>
      </c>
      <c r="AW370" s="13" t="s">
        <v>144</v>
      </c>
      <c r="AX370" s="13" t="s">
        <v>78</v>
      </c>
      <c r="AY370" s="154" t="s">
        <v>131</v>
      </c>
    </row>
    <row r="371" spans="2:65" s="14" customFormat="1" ht="11.25">
      <c r="B371" s="160"/>
      <c r="D371" s="147" t="s">
        <v>142</v>
      </c>
      <c r="E371" s="161" t="s">
        <v>35</v>
      </c>
      <c r="F371" s="162" t="s">
        <v>150</v>
      </c>
      <c r="H371" s="163">
        <v>2.4559600000000001</v>
      </c>
      <c r="I371" s="164"/>
      <c r="L371" s="160"/>
      <c r="M371" s="165"/>
      <c r="T371" s="166"/>
      <c r="AT371" s="161" t="s">
        <v>142</v>
      </c>
      <c r="AU371" s="161" t="s">
        <v>87</v>
      </c>
      <c r="AV371" s="14" t="s">
        <v>151</v>
      </c>
      <c r="AW371" s="14" t="s">
        <v>144</v>
      </c>
      <c r="AX371" s="14" t="s">
        <v>78</v>
      </c>
      <c r="AY371" s="161" t="s">
        <v>131</v>
      </c>
    </row>
    <row r="372" spans="2:65" s="12" customFormat="1" ht="11.25">
      <c r="B372" s="146"/>
      <c r="D372" s="147" t="s">
        <v>142</v>
      </c>
      <c r="E372" s="148" t="s">
        <v>35</v>
      </c>
      <c r="F372" s="149" t="s">
        <v>152</v>
      </c>
      <c r="H372" s="148" t="s">
        <v>35</v>
      </c>
      <c r="I372" s="150"/>
      <c r="L372" s="146"/>
      <c r="M372" s="151"/>
      <c r="T372" s="152"/>
      <c r="AT372" s="148" t="s">
        <v>142</v>
      </c>
      <c r="AU372" s="148" t="s">
        <v>87</v>
      </c>
      <c r="AV372" s="12" t="s">
        <v>27</v>
      </c>
      <c r="AW372" s="12" t="s">
        <v>144</v>
      </c>
      <c r="AX372" s="12" t="s">
        <v>78</v>
      </c>
      <c r="AY372" s="148" t="s">
        <v>131</v>
      </c>
    </row>
    <row r="373" spans="2:65" s="12" customFormat="1" ht="11.25">
      <c r="B373" s="146"/>
      <c r="D373" s="147" t="s">
        <v>142</v>
      </c>
      <c r="E373" s="148" t="s">
        <v>35</v>
      </c>
      <c r="F373" s="149" t="s">
        <v>365</v>
      </c>
      <c r="H373" s="148" t="s">
        <v>35</v>
      </c>
      <c r="I373" s="150"/>
      <c r="L373" s="146"/>
      <c r="M373" s="151"/>
      <c r="T373" s="152"/>
      <c r="AT373" s="148" t="s">
        <v>142</v>
      </c>
      <c r="AU373" s="148" t="s">
        <v>87</v>
      </c>
      <c r="AV373" s="12" t="s">
        <v>27</v>
      </c>
      <c r="AW373" s="12" t="s">
        <v>144</v>
      </c>
      <c r="AX373" s="12" t="s">
        <v>78</v>
      </c>
      <c r="AY373" s="148" t="s">
        <v>131</v>
      </c>
    </row>
    <row r="374" spans="2:65" s="13" customFormat="1" ht="11.25">
      <c r="B374" s="153"/>
      <c r="D374" s="147" t="s">
        <v>142</v>
      </c>
      <c r="E374" s="154" t="s">
        <v>35</v>
      </c>
      <c r="F374" s="155" t="s">
        <v>369</v>
      </c>
      <c r="H374" s="156">
        <v>1.875</v>
      </c>
      <c r="I374" s="157"/>
      <c r="L374" s="153"/>
      <c r="M374" s="158"/>
      <c r="T374" s="159"/>
      <c r="AT374" s="154" t="s">
        <v>142</v>
      </c>
      <c r="AU374" s="154" t="s">
        <v>87</v>
      </c>
      <c r="AV374" s="13" t="s">
        <v>87</v>
      </c>
      <c r="AW374" s="13" t="s">
        <v>144</v>
      </c>
      <c r="AX374" s="13" t="s">
        <v>78</v>
      </c>
      <c r="AY374" s="154" t="s">
        <v>131</v>
      </c>
    </row>
    <row r="375" spans="2:65" s="12" customFormat="1" ht="11.25">
      <c r="B375" s="146"/>
      <c r="D375" s="147" t="s">
        <v>142</v>
      </c>
      <c r="E375" s="148" t="s">
        <v>35</v>
      </c>
      <c r="F375" s="149" t="s">
        <v>367</v>
      </c>
      <c r="H375" s="148" t="s">
        <v>35</v>
      </c>
      <c r="I375" s="150"/>
      <c r="L375" s="146"/>
      <c r="M375" s="151"/>
      <c r="T375" s="152"/>
      <c r="AT375" s="148" t="s">
        <v>142</v>
      </c>
      <c r="AU375" s="148" t="s">
        <v>87</v>
      </c>
      <c r="AV375" s="12" t="s">
        <v>27</v>
      </c>
      <c r="AW375" s="12" t="s">
        <v>144</v>
      </c>
      <c r="AX375" s="12" t="s">
        <v>78</v>
      </c>
      <c r="AY375" s="148" t="s">
        <v>131</v>
      </c>
    </row>
    <row r="376" spans="2:65" s="13" customFormat="1" ht="11.25">
      <c r="B376" s="153"/>
      <c r="D376" s="147" t="s">
        <v>142</v>
      </c>
      <c r="E376" s="154" t="s">
        <v>35</v>
      </c>
      <c r="F376" s="155" t="s">
        <v>370</v>
      </c>
      <c r="H376" s="156">
        <v>1.49712</v>
      </c>
      <c r="I376" s="157"/>
      <c r="L376" s="153"/>
      <c r="M376" s="158"/>
      <c r="T376" s="159"/>
      <c r="AT376" s="154" t="s">
        <v>142</v>
      </c>
      <c r="AU376" s="154" t="s">
        <v>87</v>
      </c>
      <c r="AV376" s="13" t="s">
        <v>87</v>
      </c>
      <c r="AW376" s="13" t="s">
        <v>144</v>
      </c>
      <c r="AX376" s="13" t="s">
        <v>78</v>
      </c>
      <c r="AY376" s="154" t="s">
        <v>131</v>
      </c>
    </row>
    <row r="377" spans="2:65" s="14" customFormat="1" ht="11.25">
      <c r="B377" s="160"/>
      <c r="D377" s="147" t="s">
        <v>142</v>
      </c>
      <c r="E377" s="161" t="s">
        <v>35</v>
      </c>
      <c r="F377" s="162" t="s">
        <v>150</v>
      </c>
      <c r="H377" s="163">
        <v>3.3721199999999998</v>
      </c>
      <c r="I377" s="164"/>
      <c r="L377" s="160"/>
      <c r="M377" s="165"/>
      <c r="T377" s="166"/>
      <c r="AT377" s="161" t="s">
        <v>142</v>
      </c>
      <c r="AU377" s="161" t="s">
        <v>87</v>
      </c>
      <c r="AV377" s="14" t="s">
        <v>151</v>
      </c>
      <c r="AW377" s="14" t="s">
        <v>144</v>
      </c>
      <c r="AX377" s="14" t="s">
        <v>78</v>
      </c>
      <c r="AY377" s="161" t="s">
        <v>131</v>
      </c>
    </row>
    <row r="378" spans="2:65" s="15" customFormat="1" ht="11.25">
      <c r="B378" s="167"/>
      <c r="D378" s="147" t="s">
        <v>142</v>
      </c>
      <c r="E378" s="168" t="s">
        <v>35</v>
      </c>
      <c r="F378" s="169" t="s">
        <v>155</v>
      </c>
      <c r="H378" s="170">
        <v>5.8280799999999999</v>
      </c>
      <c r="I378" s="171"/>
      <c r="L378" s="167"/>
      <c r="M378" s="172"/>
      <c r="T378" s="173"/>
      <c r="AT378" s="168" t="s">
        <v>142</v>
      </c>
      <c r="AU378" s="168" t="s">
        <v>87</v>
      </c>
      <c r="AV378" s="15" t="s">
        <v>138</v>
      </c>
      <c r="AW378" s="15" t="s">
        <v>144</v>
      </c>
      <c r="AX378" s="15" t="s">
        <v>27</v>
      </c>
      <c r="AY378" s="168" t="s">
        <v>131</v>
      </c>
    </row>
    <row r="379" spans="2:65" s="1" customFormat="1" ht="49.15" customHeight="1">
      <c r="B379" s="34"/>
      <c r="C379" s="129" t="s">
        <v>371</v>
      </c>
      <c r="D379" s="129" t="s">
        <v>133</v>
      </c>
      <c r="E379" s="130" t="s">
        <v>372</v>
      </c>
      <c r="F379" s="131" t="s">
        <v>373</v>
      </c>
      <c r="G379" s="132" t="s">
        <v>238</v>
      </c>
      <c r="H379" s="133">
        <v>0.96899999999999997</v>
      </c>
      <c r="I379" s="134"/>
      <c r="J379" s="135">
        <f>ROUND(I379*H379,2)</f>
        <v>0</v>
      </c>
      <c r="K379" s="131" t="s">
        <v>137</v>
      </c>
      <c r="L379" s="34"/>
      <c r="M379" s="136" t="s">
        <v>35</v>
      </c>
      <c r="N379" s="137" t="s">
        <v>49</v>
      </c>
      <c r="P379" s="138">
        <f>O379*H379</f>
        <v>0</v>
      </c>
      <c r="Q379" s="138">
        <v>1.0395099999999999</v>
      </c>
      <c r="R379" s="138">
        <f>Q379*H379</f>
        <v>1.0072851899999999</v>
      </c>
      <c r="S379" s="138">
        <v>0</v>
      </c>
      <c r="T379" s="139">
        <f>S379*H379</f>
        <v>0</v>
      </c>
      <c r="AR379" s="140" t="s">
        <v>138</v>
      </c>
      <c r="AT379" s="140" t="s">
        <v>133</v>
      </c>
      <c r="AU379" s="140" t="s">
        <v>87</v>
      </c>
      <c r="AY379" s="18" t="s">
        <v>131</v>
      </c>
      <c r="BE379" s="141">
        <f>IF(N379="základní",J379,0)</f>
        <v>0</v>
      </c>
      <c r="BF379" s="141">
        <f>IF(N379="snížená",J379,0)</f>
        <v>0</v>
      </c>
      <c r="BG379" s="141">
        <f>IF(N379="zákl. přenesená",J379,0)</f>
        <v>0</v>
      </c>
      <c r="BH379" s="141">
        <f>IF(N379="sníž. přenesená",J379,0)</f>
        <v>0</v>
      </c>
      <c r="BI379" s="141">
        <f>IF(N379="nulová",J379,0)</f>
        <v>0</v>
      </c>
      <c r="BJ379" s="18" t="s">
        <v>27</v>
      </c>
      <c r="BK379" s="141">
        <f>ROUND(I379*H379,2)</f>
        <v>0</v>
      </c>
      <c r="BL379" s="18" t="s">
        <v>138</v>
      </c>
      <c r="BM379" s="140" t="s">
        <v>374</v>
      </c>
    </row>
    <row r="380" spans="2:65" s="1" customFormat="1" ht="11.25">
      <c r="B380" s="34"/>
      <c r="D380" s="142" t="s">
        <v>140</v>
      </c>
      <c r="F380" s="143" t="s">
        <v>375</v>
      </c>
      <c r="I380" s="144"/>
      <c r="L380" s="34"/>
      <c r="M380" s="145"/>
      <c r="T380" s="55"/>
      <c r="AT380" s="18" t="s">
        <v>140</v>
      </c>
      <c r="AU380" s="18" t="s">
        <v>87</v>
      </c>
    </row>
    <row r="381" spans="2:65" s="12" customFormat="1" ht="11.25">
      <c r="B381" s="146"/>
      <c r="D381" s="147" t="s">
        <v>142</v>
      </c>
      <c r="E381" s="148" t="s">
        <v>35</v>
      </c>
      <c r="F381" s="149" t="s">
        <v>145</v>
      </c>
      <c r="H381" s="148" t="s">
        <v>35</v>
      </c>
      <c r="I381" s="150"/>
      <c r="L381" s="146"/>
      <c r="M381" s="151"/>
      <c r="T381" s="152"/>
      <c r="AT381" s="148" t="s">
        <v>142</v>
      </c>
      <c r="AU381" s="148" t="s">
        <v>87</v>
      </c>
      <c r="AV381" s="12" t="s">
        <v>27</v>
      </c>
      <c r="AW381" s="12" t="s">
        <v>144</v>
      </c>
      <c r="AX381" s="12" t="s">
        <v>78</v>
      </c>
      <c r="AY381" s="148" t="s">
        <v>131</v>
      </c>
    </row>
    <row r="382" spans="2:65" s="12" customFormat="1" ht="11.25">
      <c r="B382" s="146"/>
      <c r="D382" s="147" t="s">
        <v>142</v>
      </c>
      <c r="E382" s="148" t="s">
        <v>35</v>
      </c>
      <c r="F382" s="149" t="s">
        <v>376</v>
      </c>
      <c r="H382" s="148" t="s">
        <v>35</v>
      </c>
      <c r="I382" s="150"/>
      <c r="L382" s="146"/>
      <c r="M382" s="151"/>
      <c r="T382" s="152"/>
      <c r="AT382" s="148" t="s">
        <v>142</v>
      </c>
      <c r="AU382" s="148" t="s">
        <v>87</v>
      </c>
      <c r="AV382" s="12" t="s">
        <v>27</v>
      </c>
      <c r="AW382" s="12" t="s">
        <v>144</v>
      </c>
      <c r="AX382" s="12" t="s">
        <v>78</v>
      </c>
      <c r="AY382" s="148" t="s">
        <v>131</v>
      </c>
    </row>
    <row r="383" spans="2:65" s="13" customFormat="1" ht="11.25">
      <c r="B383" s="153"/>
      <c r="D383" s="147" t="s">
        <v>142</v>
      </c>
      <c r="E383" s="154" t="s">
        <v>35</v>
      </c>
      <c r="F383" s="155" t="s">
        <v>377</v>
      </c>
      <c r="H383" s="156">
        <v>5.8999999999999997E-2</v>
      </c>
      <c r="I383" s="157"/>
      <c r="L383" s="153"/>
      <c r="M383" s="158"/>
      <c r="T383" s="159"/>
      <c r="AT383" s="154" t="s">
        <v>142</v>
      </c>
      <c r="AU383" s="154" t="s">
        <v>87</v>
      </c>
      <c r="AV383" s="13" t="s">
        <v>87</v>
      </c>
      <c r="AW383" s="13" t="s">
        <v>144</v>
      </c>
      <c r="AX383" s="13" t="s">
        <v>78</v>
      </c>
      <c r="AY383" s="154" t="s">
        <v>131</v>
      </c>
    </row>
    <row r="384" spans="2:65" s="13" customFormat="1" ht="11.25">
      <c r="B384" s="153"/>
      <c r="D384" s="147" t="s">
        <v>142</v>
      </c>
      <c r="E384" s="154" t="s">
        <v>35</v>
      </c>
      <c r="F384" s="155" t="s">
        <v>378</v>
      </c>
      <c r="H384" s="156">
        <v>5.8999999999999997E-2</v>
      </c>
      <c r="I384" s="157"/>
      <c r="L384" s="153"/>
      <c r="M384" s="158"/>
      <c r="T384" s="159"/>
      <c r="AT384" s="154" t="s">
        <v>142</v>
      </c>
      <c r="AU384" s="154" t="s">
        <v>87</v>
      </c>
      <c r="AV384" s="13" t="s">
        <v>87</v>
      </c>
      <c r="AW384" s="13" t="s">
        <v>144</v>
      </c>
      <c r="AX384" s="13" t="s">
        <v>78</v>
      </c>
      <c r="AY384" s="154" t="s">
        <v>131</v>
      </c>
    </row>
    <row r="385" spans="2:65" s="12" customFormat="1" ht="11.25">
      <c r="B385" s="146"/>
      <c r="D385" s="147" t="s">
        <v>142</v>
      </c>
      <c r="E385" s="148" t="s">
        <v>35</v>
      </c>
      <c r="F385" s="149" t="s">
        <v>379</v>
      </c>
      <c r="H385" s="148" t="s">
        <v>35</v>
      </c>
      <c r="I385" s="150"/>
      <c r="L385" s="146"/>
      <c r="M385" s="151"/>
      <c r="T385" s="152"/>
      <c r="AT385" s="148" t="s">
        <v>142</v>
      </c>
      <c r="AU385" s="148" t="s">
        <v>87</v>
      </c>
      <c r="AV385" s="12" t="s">
        <v>27</v>
      </c>
      <c r="AW385" s="12" t="s">
        <v>144</v>
      </c>
      <c r="AX385" s="12" t="s">
        <v>78</v>
      </c>
      <c r="AY385" s="148" t="s">
        <v>131</v>
      </c>
    </row>
    <row r="386" spans="2:65" s="13" customFormat="1" ht="11.25">
      <c r="B386" s="153"/>
      <c r="D386" s="147" t="s">
        <v>142</v>
      </c>
      <c r="E386" s="154" t="s">
        <v>35</v>
      </c>
      <c r="F386" s="155" t="s">
        <v>380</v>
      </c>
      <c r="H386" s="156">
        <v>0.39600000000000002</v>
      </c>
      <c r="I386" s="157"/>
      <c r="L386" s="153"/>
      <c r="M386" s="158"/>
      <c r="T386" s="159"/>
      <c r="AT386" s="154" t="s">
        <v>142</v>
      </c>
      <c r="AU386" s="154" t="s">
        <v>87</v>
      </c>
      <c r="AV386" s="13" t="s">
        <v>87</v>
      </c>
      <c r="AW386" s="13" t="s">
        <v>144</v>
      </c>
      <c r="AX386" s="13" t="s">
        <v>78</v>
      </c>
      <c r="AY386" s="154" t="s">
        <v>131</v>
      </c>
    </row>
    <row r="387" spans="2:65" s="14" customFormat="1" ht="11.25">
      <c r="B387" s="160"/>
      <c r="D387" s="147" t="s">
        <v>142</v>
      </c>
      <c r="E387" s="161" t="s">
        <v>35</v>
      </c>
      <c r="F387" s="162" t="s">
        <v>150</v>
      </c>
      <c r="H387" s="163">
        <v>0.51400000000000001</v>
      </c>
      <c r="I387" s="164"/>
      <c r="L387" s="160"/>
      <c r="M387" s="165"/>
      <c r="T387" s="166"/>
      <c r="AT387" s="161" t="s">
        <v>142</v>
      </c>
      <c r="AU387" s="161" t="s">
        <v>87</v>
      </c>
      <c r="AV387" s="14" t="s">
        <v>151</v>
      </c>
      <c r="AW387" s="14" t="s">
        <v>144</v>
      </c>
      <c r="AX387" s="14" t="s">
        <v>78</v>
      </c>
      <c r="AY387" s="161" t="s">
        <v>131</v>
      </c>
    </row>
    <row r="388" spans="2:65" s="12" customFormat="1" ht="11.25">
      <c r="B388" s="146"/>
      <c r="D388" s="147" t="s">
        <v>142</v>
      </c>
      <c r="E388" s="148" t="s">
        <v>35</v>
      </c>
      <c r="F388" s="149" t="s">
        <v>152</v>
      </c>
      <c r="H388" s="148" t="s">
        <v>35</v>
      </c>
      <c r="I388" s="150"/>
      <c r="L388" s="146"/>
      <c r="M388" s="151"/>
      <c r="T388" s="152"/>
      <c r="AT388" s="148" t="s">
        <v>142</v>
      </c>
      <c r="AU388" s="148" t="s">
        <v>87</v>
      </c>
      <c r="AV388" s="12" t="s">
        <v>27</v>
      </c>
      <c r="AW388" s="12" t="s">
        <v>144</v>
      </c>
      <c r="AX388" s="12" t="s">
        <v>78</v>
      </c>
      <c r="AY388" s="148" t="s">
        <v>131</v>
      </c>
    </row>
    <row r="389" spans="2:65" s="12" customFormat="1" ht="11.25">
      <c r="B389" s="146"/>
      <c r="D389" s="147" t="s">
        <v>142</v>
      </c>
      <c r="E389" s="148" t="s">
        <v>35</v>
      </c>
      <c r="F389" s="149" t="s">
        <v>376</v>
      </c>
      <c r="H389" s="148" t="s">
        <v>35</v>
      </c>
      <c r="I389" s="150"/>
      <c r="L389" s="146"/>
      <c r="M389" s="151"/>
      <c r="T389" s="152"/>
      <c r="AT389" s="148" t="s">
        <v>142</v>
      </c>
      <c r="AU389" s="148" t="s">
        <v>87</v>
      </c>
      <c r="AV389" s="12" t="s">
        <v>27</v>
      </c>
      <c r="AW389" s="12" t="s">
        <v>144</v>
      </c>
      <c r="AX389" s="12" t="s">
        <v>78</v>
      </c>
      <c r="AY389" s="148" t="s">
        <v>131</v>
      </c>
    </row>
    <row r="390" spans="2:65" s="13" customFormat="1" ht="11.25">
      <c r="B390" s="153"/>
      <c r="D390" s="147" t="s">
        <v>142</v>
      </c>
      <c r="E390" s="154" t="s">
        <v>35</v>
      </c>
      <c r="F390" s="155" t="s">
        <v>381</v>
      </c>
      <c r="H390" s="156">
        <v>5.8999999999999997E-2</v>
      </c>
      <c r="I390" s="157"/>
      <c r="L390" s="153"/>
      <c r="M390" s="158"/>
      <c r="T390" s="159"/>
      <c r="AT390" s="154" t="s">
        <v>142</v>
      </c>
      <c r="AU390" s="154" t="s">
        <v>87</v>
      </c>
      <c r="AV390" s="13" t="s">
        <v>87</v>
      </c>
      <c r="AW390" s="13" t="s">
        <v>144</v>
      </c>
      <c r="AX390" s="13" t="s">
        <v>78</v>
      </c>
      <c r="AY390" s="154" t="s">
        <v>131</v>
      </c>
    </row>
    <row r="391" spans="2:65" s="12" customFormat="1" ht="11.25">
      <c r="B391" s="146"/>
      <c r="D391" s="147" t="s">
        <v>142</v>
      </c>
      <c r="E391" s="148" t="s">
        <v>35</v>
      </c>
      <c r="F391" s="149" t="s">
        <v>379</v>
      </c>
      <c r="H391" s="148" t="s">
        <v>35</v>
      </c>
      <c r="I391" s="150"/>
      <c r="L391" s="146"/>
      <c r="M391" s="151"/>
      <c r="T391" s="152"/>
      <c r="AT391" s="148" t="s">
        <v>142</v>
      </c>
      <c r="AU391" s="148" t="s">
        <v>87</v>
      </c>
      <c r="AV391" s="12" t="s">
        <v>27</v>
      </c>
      <c r="AW391" s="12" t="s">
        <v>144</v>
      </c>
      <c r="AX391" s="12" t="s">
        <v>78</v>
      </c>
      <c r="AY391" s="148" t="s">
        <v>131</v>
      </c>
    </row>
    <row r="392" spans="2:65" s="13" customFormat="1" ht="11.25">
      <c r="B392" s="153"/>
      <c r="D392" s="147" t="s">
        <v>142</v>
      </c>
      <c r="E392" s="154" t="s">
        <v>35</v>
      </c>
      <c r="F392" s="155" t="s">
        <v>382</v>
      </c>
      <c r="H392" s="156">
        <v>0.39600000000000002</v>
      </c>
      <c r="I392" s="157"/>
      <c r="L392" s="153"/>
      <c r="M392" s="158"/>
      <c r="T392" s="159"/>
      <c r="AT392" s="154" t="s">
        <v>142</v>
      </c>
      <c r="AU392" s="154" t="s">
        <v>87</v>
      </c>
      <c r="AV392" s="13" t="s">
        <v>87</v>
      </c>
      <c r="AW392" s="13" t="s">
        <v>144</v>
      </c>
      <c r="AX392" s="13" t="s">
        <v>78</v>
      </c>
      <c r="AY392" s="154" t="s">
        <v>131</v>
      </c>
    </row>
    <row r="393" spans="2:65" s="14" customFormat="1" ht="11.25">
      <c r="B393" s="160"/>
      <c r="D393" s="147" t="s">
        <v>142</v>
      </c>
      <c r="E393" s="161" t="s">
        <v>35</v>
      </c>
      <c r="F393" s="162" t="s">
        <v>150</v>
      </c>
      <c r="H393" s="163">
        <v>0.45500000000000002</v>
      </c>
      <c r="I393" s="164"/>
      <c r="L393" s="160"/>
      <c r="M393" s="165"/>
      <c r="T393" s="166"/>
      <c r="AT393" s="161" t="s">
        <v>142</v>
      </c>
      <c r="AU393" s="161" t="s">
        <v>87</v>
      </c>
      <c r="AV393" s="14" t="s">
        <v>151</v>
      </c>
      <c r="AW393" s="14" t="s">
        <v>144</v>
      </c>
      <c r="AX393" s="14" t="s">
        <v>78</v>
      </c>
      <c r="AY393" s="161" t="s">
        <v>131</v>
      </c>
    </row>
    <row r="394" spans="2:65" s="15" customFormat="1" ht="11.25">
      <c r="B394" s="167"/>
      <c r="D394" s="147" t="s">
        <v>142</v>
      </c>
      <c r="E394" s="168" t="s">
        <v>35</v>
      </c>
      <c r="F394" s="169" t="s">
        <v>155</v>
      </c>
      <c r="H394" s="170">
        <v>0.96899999999999997</v>
      </c>
      <c r="I394" s="171"/>
      <c r="L394" s="167"/>
      <c r="M394" s="172"/>
      <c r="T394" s="173"/>
      <c r="AT394" s="168" t="s">
        <v>142</v>
      </c>
      <c r="AU394" s="168" t="s">
        <v>87</v>
      </c>
      <c r="AV394" s="15" t="s">
        <v>138</v>
      </c>
      <c r="AW394" s="15" t="s">
        <v>144</v>
      </c>
      <c r="AX394" s="15" t="s">
        <v>27</v>
      </c>
      <c r="AY394" s="168" t="s">
        <v>131</v>
      </c>
    </row>
    <row r="395" spans="2:65" s="1" customFormat="1" ht="16.5" customHeight="1">
      <c r="B395" s="34"/>
      <c r="C395" s="129" t="s">
        <v>383</v>
      </c>
      <c r="D395" s="129" t="s">
        <v>133</v>
      </c>
      <c r="E395" s="130" t="s">
        <v>384</v>
      </c>
      <c r="F395" s="131" t="s">
        <v>385</v>
      </c>
      <c r="G395" s="132" t="s">
        <v>386</v>
      </c>
      <c r="H395" s="133">
        <v>8.5</v>
      </c>
      <c r="I395" s="134"/>
      <c r="J395" s="135">
        <f>ROUND(I395*H395,2)</f>
        <v>0</v>
      </c>
      <c r="K395" s="131" t="s">
        <v>137</v>
      </c>
      <c r="L395" s="34"/>
      <c r="M395" s="136" t="s">
        <v>35</v>
      </c>
      <c r="N395" s="137" t="s">
        <v>49</v>
      </c>
      <c r="P395" s="138">
        <f>O395*H395</f>
        <v>0</v>
      </c>
      <c r="Q395" s="138">
        <v>1.07E-3</v>
      </c>
      <c r="R395" s="138">
        <f>Q395*H395</f>
        <v>9.0950000000000007E-3</v>
      </c>
      <c r="S395" s="138">
        <v>0</v>
      </c>
      <c r="T395" s="139">
        <f>S395*H395</f>
        <v>0</v>
      </c>
      <c r="AR395" s="140" t="s">
        <v>138</v>
      </c>
      <c r="AT395" s="140" t="s">
        <v>133</v>
      </c>
      <c r="AU395" s="140" t="s">
        <v>87</v>
      </c>
      <c r="AY395" s="18" t="s">
        <v>131</v>
      </c>
      <c r="BE395" s="141">
        <f>IF(N395="základní",J395,0)</f>
        <v>0</v>
      </c>
      <c r="BF395" s="141">
        <f>IF(N395="snížená",J395,0)</f>
        <v>0</v>
      </c>
      <c r="BG395" s="141">
        <f>IF(N395="zákl. přenesená",J395,0)</f>
        <v>0</v>
      </c>
      <c r="BH395" s="141">
        <f>IF(N395="sníž. přenesená",J395,0)</f>
        <v>0</v>
      </c>
      <c r="BI395" s="141">
        <f>IF(N395="nulová",J395,0)</f>
        <v>0</v>
      </c>
      <c r="BJ395" s="18" t="s">
        <v>27</v>
      </c>
      <c r="BK395" s="141">
        <f>ROUND(I395*H395,2)</f>
        <v>0</v>
      </c>
      <c r="BL395" s="18" t="s">
        <v>138</v>
      </c>
      <c r="BM395" s="140" t="s">
        <v>387</v>
      </c>
    </row>
    <row r="396" spans="2:65" s="1" customFormat="1" ht="11.25">
      <c r="B396" s="34"/>
      <c r="D396" s="142" t="s">
        <v>140</v>
      </c>
      <c r="F396" s="143" t="s">
        <v>388</v>
      </c>
      <c r="I396" s="144"/>
      <c r="L396" s="34"/>
      <c r="M396" s="145"/>
      <c r="T396" s="55"/>
      <c r="AT396" s="18" t="s">
        <v>140</v>
      </c>
      <c r="AU396" s="18" t="s">
        <v>87</v>
      </c>
    </row>
    <row r="397" spans="2:65" s="12" customFormat="1" ht="11.25">
      <c r="B397" s="146"/>
      <c r="D397" s="147" t="s">
        <v>142</v>
      </c>
      <c r="E397" s="148" t="s">
        <v>35</v>
      </c>
      <c r="F397" s="149" t="s">
        <v>152</v>
      </c>
      <c r="H397" s="148" t="s">
        <v>35</v>
      </c>
      <c r="I397" s="150"/>
      <c r="L397" s="146"/>
      <c r="M397" s="151"/>
      <c r="T397" s="152"/>
      <c r="AT397" s="148" t="s">
        <v>142</v>
      </c>
      <c r="AU397" s="148" t="s">
        <v>87</v>
      </c>
      <c r="AV397" s="12" t="s">
        <v>27</v>
      </c>
      <c r="AW397" s="12" t="s">
        <v>144</v>
      </c>
      <c r="AX397" s="12" t="s">
        <v>78</v>
      </c>
      <c r="AY397" s="148" t="s">
        <v>131</v>
      </c>
    </row>
    <row r="398" spans="2:65" s="13" customFormat="1" ht="11.25">
      <c r="B398" s="153"/>
      <c r="D398" s="147" t="s">
        <v>142</v>
      </c>
      <c r="E398" s="154" t="s">
        <v>35</v>
      </c>
      <c r="F398" s="155" t="s">
        <v>389</v>
      </c>
      <c r="H398" s="156">
        <v>8.5</v>
      </c>
      <c r="I398" s="157"/>
      <c r="L398" s="153"/>
      <c r="M398" s="158"/>
      <c r="T398" s="159"/>
      <c r="AT398" s="154" t="s">
        <v>142</v>
      </c>
      <c r="AU398" s="154" t="s">
        <v>87</v>
      </c>
      <c r="AV398" s="13" t="s">
        <v>87</v>
      </c>
      <c r="AW398" s="13" t="s">
        <v>144</v>
      </c>
      <c r="AX398" s="13" t="s">
        <v>78</v>
      </c>
      <c r="AY398" s="154" t="s">
        <v>131</v>
      </c>
    </row>
    <row r="399" spans="2:65" s="15" customFormat="1" ht="11.25">
      <c r="B399" s="167"/>
      <c r="D399" s="147" t="s">
        <v>142</v>
      </c>
      <c r="E399" s="168" t="s">
        <v>35</v>
      </c>
      <c r="F399" s="169" t="s">
        <v>155</v>
      </c>
      <c r="H399" s="170">
        <v>8.5</v>
      </c>
      <c r="I399" s="171"/>
      <c r="L399" s="167"/>
      <c r="M399" s="172"/>
      <c r="T399" s="173"/>
      <c r="AT399" s="168" t="s">
        <v>142</v>
      </c>
      <c r="AU399" s="168" t="s">
        <v>87</v>
      </c>
      <c r="AV399" s="15" t="s">
        <v>138</v>
      </c>
      <c r="AW399" s="15" t="s">
        <v>144</v>
      </c>
      <c r="AX399" s="15" t="s">
        <v>27</v>
      </c>
      <c r="AY399" s="168" t="s">
        <v>131</v>
      </c>
    </row>
    <row r="400" spans="2:65" s="11" customFormat="1" ht="22.9" customHeight="1">
      <c r="B400" s="117"/>
      <c r="D400" s="118" t="s">
        <v>77</v>
      </c>
      <c r="E400" s="127" t="s">
        <v>138</v>
      </c>
      <c r="F400" s="127" t="s">
        <v>390</v>
      </c>
      <c r="I400" s="120"/>
      <c r="J400" s="128">
        <f>BK400</f>
        <v>0</v>
      </c>
      <c r="L400" s="117"/>
      <c r="M400" s="122"/>
      <c r="P400" s="123">
        <f>SUM(P401:P579)</f>
        <v>0</v>
      </c>
      <c r="R400" s="123">
        <f>SUM(R401:R579)</f>
        <v>634.88807769000005</v>
      </c>
      <c r="T400" s="124">
        <f>SUM(T401:T579)</f>
        <v>0</v>
      </c>
      <c r="AR400" s="118" t="s">
        <v>27</v>
      </c>
      <c r="AT400" s="125" t="s">
        <v>77</v>
      </c>
      <c r="AU400" s="125" t="s">
        <v>27</v>
      </c>
      <c r="AY400" s="118" t="s">
        <v>131</v>
      </c>
      <c r="BK400" s="126">
        <f>SUM(BK401:BK579)</f>
        <v>0</v>
      </c>
    </row>
    <row r="401" spans="2:65" s="1" customFormat="1" ht="21.75" customHeight="1">
      <c r="B401" s="34"/>
      <c r="C401" s="129" t="s">
        <v>391</v>
      </c>
      <c r="D401" s="129" t="s">
        <v>133</v>
      </c>
      <c r="E401" s="130" t="s">
        <v>392</v>
      </c>
      <c r="F401" s="131" t="s">
        <v>393</v>
      </c>
      <c r="G401" s="132" t="s">
        <v>136</v>
      </c>
      <c r="H401" s="133">
        <v>349.85500000000002</v>
      </c>
      <c r="I401" s="134"/>
      <c r="J401" s="135">
        <f>ROUND(I401*H401,2)</f>
        <v>0</v>
      </c>
      <c r="K401" s="131" t="s">
        <v>137</v>
      </c>
      <c r="L401" s="34"/>
      <c r="M401" s="136" t="s">
        <v>35</v>
      </c>
      <c r="N401" s="137" t="s">
        <v>49</v>
      </c>
      <c r="P401" s="138">
        <f>O401*H401</f>
        <v>0</v>
      </c>
      <c r="Q401" s="138">
        <v>0.36435000000000001</v>
      </c>
      <c r="R401" s="138">
        <f>Q401*H401</f>
        <v>127.46966925000001</v>
      </c>
      <c r="S401" s="138">
        <v>0</v>
      </c>
      <c r="T401" s="139">
        <f>S401*H401</f>
        <v>0</v>
      </c>
      <c r="AR401" s="140" t="s">
        <v>138</v>
      </c>
      <c r="AT401" s="140" t="s">
        <v>133</v>
      </c>
      <c r="AU401" s="140" t="s">
        <v>87</v>
      </c>
      <c r="AY401" s="18" t="s">
        <v>131</v>
      </c>
      <c r="BE401" s="141">
        <f>IF(N401="základní",J401,0)</f>
        <v>0</v>
      </c>
      <c r="BF401" s="141">
        <f>IF(N401="snížená",J401,0)</f>
        <v>0</v>
      </c>
      <c r="BG401" s="141">
        <f>IF(N401="zákl. přenesená",J401,0)</f>
        <v>0</v>
      </c>
      <c r="BH401" s="141">
        <f>IF(N401="sníž. přenesená",J401,0)</f>
        <v>0</v>
      </c>
      <c r="BI401" s="141">
        <f>IF(N401="nulová",J401,0)</f>
        <v>0</v>
      </c>
      <c r="BJ401" s="18" t="s">
        <v>27</v>
      </c>
      <c r="BK401" s="141">
        <f>ROUND(I401*H401,2)</f>
        <v>0</v>
      </c>
      <c r="BL401" s="18" t="s">
        <v>138</v>
      </c>
      <c r="BM401" s="140" t="s">
        <v>394</v>
      </c>
    </row>
    <row r="402" spans="2:65" s="1" customFormat="1" ht="11.25">
      <c r="B402" s="34"/>
      <c r="D402" s="142" t="s">
        <v>140</v>
      </c>
      <c r="F402" s="143" t="s">
        <v>395</v>
      </c>
      <c r="I402" s="144"/>
      <c r="L402" s="34"/>
      <c r="M402" s="145"/>
      <c r="T402" s="55"/>
      <c r="AT402" s="18" t="s">
        <v>140</v>
      </c>
      <c r="AU402" s="18" t="s">
        <v>87</v>
      </c>
    </row>
    <row r="403" spans="2:65" s="12" customFormat="1" ht="11.25">
      <c r="B403" s="146"/>
      <c r="D403" s="147" t="s">
        <v>142</v>
      </c>
      <c r="E403" s="148" t="s">
        <v>35</v>
      </c>
      <c r="F403" s="149" t="s">
        <v>145</v>
      </c>
      <c r="H403" s="148" t="s">
        <v>35</v>
      </c>
      <c r="I403" s="150"/>
      <c r="L403" s="146"/>
      <c r="M403" s="151"/>
      <c r="T403" s="152"/>
      <c r="AT403" s="148" t="s">
        <v>142</v>
      </c>
      <c r="AU403" s="148" t="s">
        <v>87</v>
      </c>
      <c r="AV403" s="12" t="s">
        <v>27</v>
      </c>
      <c r="AW403" s="12" t="s">
        <v>144</v>
      </c>
      <c r="AX403" s="12" t="s">
        <v>78</v>
      </c>
      <c r="AY403" s="148" t="s">
        <v>131</v>
      </c>
    </row>
    <row r="404" spans="2:65" s="12" customFormat="1" ht="11.25">
      <c r="B404" s="146"/>
      <c r="D404" s="147" t="s">
        <v>142</v>
      </c>
      <c r="E404" s="148" t="s">
        <v>35</v>
      </c>
      <c r="F404" s="149" t="s">
        <v>192</v>
      </c>
      <c r="H404" s="148" t="s">
        <v>35</v>
      </c>
      <c r="I404" s="150"/>
      <c r="L404" s="146"/>
      <c r="M404" s="151"/>
      <c r="T404" s="152"/>
      <c r="AT404" s="148" t="s">
        <v>142</v>
      </c>
      <c r="AU404" s="148" t="s">
        <v>87</v>
      </c>
      <c r="AV404" s="12" t="s">
        <v>27</v>
      </c>
      <c r="AW404" s="12" t="s">
        <v>144</v>
      </c>
      <c r="AX404" s="12" t="s">
        <v>78</v>
      </c>
      <c r="AY404" s="148" t="s">
        <v>131</v>
      </c>
    </row>
    <row r="405" spans="2:65" s="13" customFormat="1" ht="11.25">
      <c r="B405" s="153"/>
      <c r="D405" s="147" t="s">
        <v>142</v>
      </c>
      <c r="E405" s="154" t="s">
        <v>35</v>
      </c>
      <c r="F405" s="155" t="s">
        <v>396</v>
      </c>
      <c r="H405" s="156">
        <v>26.66</v>
      </c>
      <c r="I405" s="157"/>
      <c r="L405" s="153"/>
      <c r="M405" s="158"/>
      <c r="T405" s="159"/>
      <c r="AT405" s="154" t="s">
        <v>142</v>
      </c>
      <c r="AU405" s="154" t="s">
        <v>87</v>
      </c>
      <c r="AV405" s="13" t="s">
        <v>87</v>
      </c>
      <c r="AW405" s="13" t="s">
        <v>144</v>
      </c>
      <c r="AX405" s="13" t="s">
        <v>78</v>
      </c>
      <c r="AY405" s="154" t="s">
        <v>131</v>
      </c>
    </row>
    <row r="406" spans="2:65" s="13" customFormat="1" ht="11.25">
      <c r="B406" s="153"/>
      <c r="D406" s="147" t="s">
        <v>142</v>
      </c>
      <c r="E406" s="154" t="s">
        <v>35</v>
      </c>
      <c r="F406" s="155" t="s">
        <v>397</v>
      </c>
      <c r="H406" s="156">
        <v>61.06</v>
      </c>
      <c r="I406" s="157"/>
      <c r="L406" s="153"/>
      <c r="M406" s="158"/>
      <c r="T406" s="159"/>
      <c r="AT406" s="154" t="s">
        <v>142</v>
      </c>
      <c r="AU406" s="154" t="s">
        <v>87</v>
      </c>
      <c r="AV406" s="13" t="s">
        <v>87</v>
      </c>
      <c r="AW406" s="13" t="s">
        <v>144</v>
      </c>
      <c r="AX406" s="13" t="s">
        <v>78</v>
      </c>
      <c r="AY406" s="154" t="s">
        <v>131</v>
      </c>
    </row>
    <row r="407" spans="2:65" s="12" customFormat="1" ht="11.25">
      <c r="B407" s="146"/>
      <c r="D407" s="147" t="s">
        <v>142</v>
      </c>
      <c r="E407" s="148" t="s">
        <v>35</v>
      </c>
      <c r="F407" s="149" t="s">
        <v>195</v>
      </c>
      <c r="H407" s="148" t="s">
        <v>35</v>
      </c>
      <c r="I407" s="150"/>
      <c r="L407" s="146"/>
      <c r="M407" s="151"/>
      <c r="T407" s="152"/>
      <c r="AT407" s="148" t="s">
        <v>142</v>
      </c>
      <c r="AU407" s="148" t="s">
        <v>87</v>
      </c>
      <c r="AV407" s="12" t="s">
        <v>27</v>
      </c>
      <c r="AW407" s="12" t="s">
        <v>144</v>
      </c>
      <c r="AX407" s="12" t="s">
        <v>78</v>
      </c>
      <c r="AY407" s="148" t="s">
        <v>131</v>
      </c>
    </row>
    <row r="408" spans="2:65" s="13" customFormat="1" ht="11.25">
      <c r="B408" s="153"/>
      <c r="D408" s="147" t="s">
        <v>142</v>
      </c>
      <c r="E408" s="154" t="s">
        <v>35</v>
      </c>
      <c r="F408" s="155" t="s">
        <v>398</v>
      </c>
      <c r="H408" s="156">
        <v>23.4</v>
      </c>
      <c r="I408" s="157"/>
      <c r="L408" s="153"/>
      <c r="M408" s="158"/>
      <c r="T408" s="159"/>
      <c r="AT408" s="154" t="s">
        <v>142</v>
      </c>
      <c r="AU408" s="154" t="s">
        <v>87</v>
      </c>
      <c r="AV408" s="13" t="s">
        <v>87</v>
      </c>
      <c r="AW408" s="13" t="s">
        <v>144</v>
      </c>
      <c r="AX408" s="13" t="s">
        <v>78</v>
      </c>
      <c r="AY408" s="154" t="s">
        <v>131</v>
      </c>
    </row>
    <row r="409" spans="2:65" s="13" customFormat="1" ht="11.25">
      <c r="B409" s="153"/>
      <c r="D409" s="147" t="s">
        <v>142</v>
      </c>
      <c r="E409" s="154" t="s">
        <v>35</v>
      </c>
      <c r="F409" s="155" t="s">
        <v>399</v>
      </c>
      <c r="H409" s="156">
        <v>60.84</v>
      </c>
      <c r="I409" s="157"/>
      <c r="L409" s="153"/>
      <c r="M409" s="158"/>
      <c r="T409" s="159"/>
      <c r="AT409" s="154" t="s">
        <v>142</v>
      </c>
      <c r="AU409" s="154" t="s">
        <v>87</v>
      </c>
      <c r="AV409" s="13" t="s">
        <v>87</v>
      </c>
      <c r="AW409" s="13" t="s">
        <v>144</v>
      </c>
      <c r="AX409" s="13" t="s">
        <v>78</v>
      </c>
      <c r="AY409" s="154" t="s">
        <v>131</v>
      </c>
    </row>
    <row r="410" spans="2:65" s="14" customFormat="1" ht="11.25">
      <c r="B410" s="160"/>
      <c r="D410" s="147" t="s">
        <v>142</v>
      </c>
      <c r="E410" s="161" t="s">
        <v>35</v>
      </c>
      <c r="F410" s="162" t="s">
        <v>150</v>
      </c>
      <c r="H410" s="163">
        <v>171.96</v>
      </c>
      <c r="I410" s="164"/>
      <c r="L410" s="160"/>
      <c r="M410" s="165"/>
      <c r="T410" s="166"/>
      <c r="AT410" s="161" t="s">
        <v>142</v>
      </c>
      <c r="AU410" s="161" t="s">
        <v>87</v>
      </c>
      <c r="AV410" s="14" t="s">
        <v>151</v>
      </c>
      <c r="AW410" s="14" t="s">
        <v>144</v>
      </c>
      <c r="AX410" s="14" t="s">
        <v>78</v>
      </c>
      <c r="AY410" s="161" t="s">
        <v>131</v>
      </c>
    </row>
    <row r="411" spans="2:65" s="12" customFormat="1" ht="11.25">
      <c r="B411" s="146"/>
      <c r="D411" s="147" t="s">
        <v>142</v>
      </c>
      <c r="E411" s="148" t="s">
        <v>35</v>
      </c>
      <c r="F411" s="149" t="s">
        <v>152</v>
      </c>
      <c r="H411" s="148" t="s">
        <v>35</v>
      </c>
      <c r="I411" s="150"/>
      <c r="L411" s="146"/>
      <c r="M411" s="151"/>
      <c r="T411" s="152"/>
      <c r="AT411" s="148" t="s">
        <v>142</v>
      </c>
      <c r="AU411" s="148" t="s">
        <v>87</v>
      </c>
      <c r="AV411" s="12" t="s">
        <v>27</v>
      </c>
      <c r="AW411" s="12" t="s">
        <v>144</v>
      </c>
      <c r="AX411" s="12" t="s">
        <v>78</v>
      </c>
      <c r="AY411" s="148" t="s">
        <v>131</v>
      </c>
    </row>
    <row r="412" spans="2:65" s="13" customFormat="1" ht="11.25">
      <c r="B412" s="153"/>
      <c r="D412" s="147" t="s">
        <v>142</v>
      </c>
      <c r="E412" s="154" t="s">
        <v>35</v>
      </c>
      <c r="F412" s="155" t="s">
        <v>400</v>
      </c>
      <c r="H412" s="156">
        <v>2</v>
      </c>
      <c r="I412" s="157"/>
      <c r="L412" s="153"/>
      <c r="M412" s="158"/>
      <c r="T412" s="159"/>
      <c r="AT412" s="154" t="s">
        <v>142</v>
      </c>
      <c r="AU412" s="154" t="s">
        <v>87</v>
      </c>
      <c r="AV412" s="13" t="s">
        <v>87</v>
      </c>
      <c r="AW412" s="13" t="s">
        <v>144</v>
      </c>
      <c r="AX412" s="13" t="s">
        <v>78</v>
      </c>
      <c r="AY412" s="154" t="s">
        <v>131</v>
      </c>
    </row>
    <row r="413" spans="2:65" s="12" customFormat="1" ht="11.25">
      <c r="B413" s="146"/>
      <c r="D413" s="147" t="s">
        <v>142</v>
      </c>
      <c r="E413" s="148" t="s">
        <v>35</v>
      </c>
      <c r="F413" s="149" t="s">
        <v>192</v>
      </c>
      <c r="H413" s="148" t="s">
        <v>35</v>
      </c>
      <c r="I413" s="150"/>
      <c r="L413" s="146"/>
      <c r="M413" s="151"/>
      <c r="T413" s="152"/>
      <c r="AT413" s="148" t="s">
        <v>142</v>
      </c>
      <c r="AU413" s="148" t="s">
        <v>87</v>
      </c>
      <c r="AV413" s="12" t="s">
        <v>27</v>
      </c>
      <c r="AW413" s="12" t="s">
        <v>144</v>
      </c>
      <c r="AX413" s="12" t="s">
        <v>78</v>
      </c>
      <c r="AY413" s="148" t="s">
        <v>131</v>
      </c>
    </row>
    <row r="414" spans="2:65" s="13" customFormat="1" ht="11.25">
      <c r="B414" s="153"/>
      <c r="D414" s="147" t="s">
        <v>142</v>
      </c>
      <c r="E414" s="154" t="s">
        <v>35</v>
      </c>
      <c r="F414" s="155" t="s">
        <v>401</v>
      </c>
      <c r="H414" s="156">
        <v>22.5</v>
      </c>
      <c r="I414" s="157"/>
      <c r="L414" s="153"/>
      <c r="M414" s="158"/>
      <c r="T414" s="159"/>
      <c r="AT414" s="154" t="s">
        <v>142</v>
      </c>
      <c r="AU414" s="154" t="s">
        <v>87</v>
      </c>
      <c r="AV414" s="13" t="s">
        <v>87</v>
      </c>
      <c r="AW414" s="13" t="s">
        <v>144</v>
      </c>
      <c r="AX414" s="13" t="s">
        <v>78</v>
      </c>
      <c r="AY414" s="154" t="s">
        <v>131</v>
      </c>
    </row>
    <row r="415" spans="2:65" s="13" customFormat="1" ht="11.25">
      <c r="B415" s="153"/>
      <c r="D415" s="147" t="s">
        <v>142</v>
      </c>
      <c r="E415" s="154" t="s">
        <v>35</v>
      </c>
      <c r="F415" s="155" t="s">
        <v>402</v>
      </c>
      <c r="H415" s="156">
        <v>59.625</v>
      </c>
      <c r="I415" s="157"/>
      <c r="L415" s="153"/>
      <c r="M415" s="158"/>
      <c r="T415" s="159"/>
      <c r="AT415" s="154" t="s">
        <v>142</v>
      </c>
      <c r="AU415" s="154" t="s">
        <v>87</v>
      </c>
      <c r="AV415" s="13" t="s">
        <v>87</v>
      </c>
      <c r="AW415" s="13" t="s">
        <v>144</v>
      </c>
      <c r="AX415" s="13" t="s">
        <v>78</v>
      </c>
      <c r="AY415" s="154" t="s">
        <v>131</v>
      </c>
    </row>
    <row r="416" spans="2:65" s="13" customFormat="1" ht="11.25">
      <c r="B416" s="153"/>
      <c r="D416" s="147" t="s">
        <v>142</v>
      </c>
      <c r="E416" s="154" t="s">
        <v>35</v>
      </c>
      <c r="F416" s="155" t="s">
        <v>403</v>
      </c>
      <c r="H416" s="156">
        <v>4.5</v>
      </c>
      <c r="I416" s="157"/>
      <c r="L416" s="153"/>
      <c r="M416" s="158"/>
      <c r="T416" s="159"/>
      <c r="AT416" s="154" t="s">
        <v>142</v>
      </c>
      <c r="AU416" s="154" t="s">
        <v>87</v>
      </c>
      <c r="AV416" s="13" t="s">
        <v>87</v>
      </c>
      <c r="AW416" s="13" t="s">
        <v>144</v>
      </c>
      <c r="AX416" s="13" t="s">
        <v>78</v>
      </c>
      <c r="AY416" s="154" t="s">
        <v>131</v>
      </c>
    </row>
    <row r="417" spans="2:65" s="12" customFormat="1" ht="11.25">
      <c r="B417" s="146"/>
      <c r="D417" s="147" t="s">
        <v>142</v>
      </c>
      <c r="E417" s="148" t="s">
        <v>35</v>
      </c>
      <c r="F417" s="149" t="s">
        <v>195</v>
      </c>
      <c r="H417" s="148" t="s">
        <v>35</v>
      </c>
      <c r="I417" s="150"/>
      <c r="L417" s="146"/>
      <c r="M417" s="151"/>
      <c r="T417" s="152"/>
      <c r="AT417" s="148" t="s">
        <v>142</v>
      </c>
      <c r="AU417" s="148" t="s">
        <v>87</v>
      </c>
      <c r="AV417" s="12" t="s">
        <v>27</v>
      </c>
      <c r="AW417" s="12" t="s">
        <v>144</v>
      </c>
      <c r="AX417" s="12" t="s">
        <v>78</v>
      </c>
      <c r="AY417" s="148" t="s">
        <v>131</v>
      </c>
    </row>
    <row r="418" spans="2:65" s="13" customFormat="1" ht="11.25">
      <c r="B418" s="153"/>
      <c r="D418" s="147" t="s">
        <v>142</v>
      </c>
      <c r="E418" s="154" t="s">
        <v>35</v>
      </c>
      <c r="F418" s="155" t="s">
        <v>404</v>
      </c>
      <c r="H418" s="156">
        <v>25.675000000000001</v>
      </c>
      <c r="I418" s="157"/>
      <c r="L418" s="153"/>
      <c r="M418" s="158"/>
      <c r="T418" s="159"/>
      <c r="AT418" s="154" t="s">
        <v>142</v>
      </c>
      <c r="AU418" s="154" t="s">
        <v>87</v>
      </c>
      <c r="AV418" s="13" t="s">
        <v>87</v>
      </c>
      <c r="AW418" s="13" t="s">
        <v>144</v>
      </c>
      <c r="AX418" s="13" t="s">
        <v>78</v>
      </c>
      <c r="AY418" s="154" t="s">
        <v>131</v>
      </c>
    </row>
    <row r="419" spans="2:65" s="13" customFormat="1" ht="11.25">
      <c r="B419" s="153"/>
      <c r="D419" s="147" t="s">
        <v>142</v>
      </c>
      <c r="E419" s="154" t="s">
        <v>35</v>
      </c>
      <c r="F419" s="155" t="s">
        <v>405</v>
      </c>
      <c r="H419" s="156">
        <v>63.594999999999999</v>
      </c>
      <c r="I419" s="157"/>
      <c r="L419" s="153"/>
      <c r="M419" s="158"/>
      <c r="T419" s="159"/>
      <c r="AT419" s="154" t="s">
        <v>142</v>
      </c>
      <c r="AU419" s="154" t="s">
        <v>87</v>
      </c>
      <c r="AV419" s="13" t="s">
        <v>87</v>
      </c>
      <c r="AW419" s="13" t="s">
        <v>144</v>
      </c>
      <c r="AX419" s="13" t="s">
        <v>78</v>
      </c>
      <c r="AY419" s="154" t="s">
        <v>131</v>
      </c>
    </row>
    <row r="420" spans="2:65" s="14" customFormat="1" ht="11.25">
      <c r="B420" s="160"/>
      <c r="D420" s="147" t="s">
        <v>142</v>
      </c>
      <c r="E420" s="161" t="s">
        <v>35</v>
      </c>
      <c r="F420" s="162" t="s">
        <v>150</v>
      </c>
      <c r="H420" s="163">
        <v>177.89500000000001</v>
      </c>
      <c r="I420" s="164"/>
      <c r="L420" s="160"/>
      <c r="M420" s="165"/>
      <c r="T420" s="166"/>
      <c r="AT420" s="161" t="s">
        <v>142</v>
      </c>
      <c r="AU420" s="161" t="s">
        <v>87</v>
      </c>
      <c r="AV420" s="14" t="s">
        <v>151</v>
      </c>
      <c r="AW420" s="14" t="s">
        <v>144</v>
      </c>
      <c r="AX420" s="14" t="s">
        <v>78</v>
      </c>
      <c r="AY420" s="161" t="s">
        <v>131</v>
      </c>
    </row>
    <row r="421" spans="2:65" s="15" customFormat="1" ht="11.25">
      <c r="B421" s="167"/>
      <c r="D421" s="147" t="s">
        <v>142</v>
      </c>
      <c r="E421" s="168" t="s">
        <v>35</v>
      </c>
      <c r="F421" s="169" t="s">
        <v>155</v>
      </c>
      <c r="H421" s="170">
        <v>349.85500000000002</v>
      </c>
      <c r="I421" s="171"/>
      <c r="L421" s="167"/>
      <c r="M421" s="172"/>
      <c r="T421" s="173"/>
      <c r="AT421" s="168" t="s">
        <v>142</v>
      </c>
      <c r="AU421" s="168" t="s">
        <v>87</v>
      </c>
      <c r="AV421" s="15" t="s">
        <v>138</v>
      </c>
      <c r="AW421" s="15" t="s">
        <v>144</v>
      </c>
      <c r="AX421" s="15" t="s">
        <v>27</v>
      </c>
      <c r="AY421" s="168" t="s">
        <v>131</v>
      </c>
    </row>
    <row r="422" spans="2:65" s="1" customFormat="1" ht="16.5" customHeight="1">
      <c r="B422" s="34"/>
      <c r="C422" s="129" t="s">
        <v>406</v>
      </c>
      <c r="D422" s="129" t="s">
        <v>133</v>
      </c>
      <c r="E422" s="130" t="s">
        <v>407</v>
      </c>
      <c r="F422" s="131" t="s">
        <v>408</v>
      </c>
      <c r="G422" s="132" t="s">
        <v>136</v>
      </c>
      <c r="H422" s="133">
        <v>407.15499999999997</v>
      </c>
      <c r="I422" s="134"/>
      <c r="J422" s="135">
        <f>ROUND(I422*H422,2)</f>
        <v>0</v>
      </c>
      <c r="K422" s="131" t="s">
        <v>137</v>
      </c>
      <c r="L422" s="34"/>
      <c r="M422" s="136" t="s">
        <v>35</v>
      </c>
      <c r="N422" s="137" t="s">
        <v>49</v>
      </c>
      <c r="P422" s="138">
        <f>O422*H422</f>
        <v>0</v>
      </c>
      <c r="Q422" s="138">
        <v>0.21251999999999999</v>
      </c>
      <c r="R422" s="138">
        <f>Q422*H422</f>
        <v>86.528580599999984</v>
      </c>
      <c r="S422" s="138">
        <v>0</v>
      </c>
      <c r="T422" s="139">
        <f>S422*H422</f>
        <v>0</v>
      </c>
      <c r="AR422" s="140" t="s">
        <v>138</v>
      </c>
      <c r="AT422" s="140" t="s">
        <v>133</v>
      </c>
      <c r="AU422" s="140" t="s">
        <v>87</v>
      </c>
      <c r="AY422" s="18" t="s">
        <v>131</v>
      </c>
      <c r="BE422" s="141">
        <f>IF(N422="základní",J422,0)</f>
        <v>0</v>
      </c>
      <c r="BF422" s="141">
        <f>IF(N422="snížená",J422,0)</f>
        <v>0</v>
      </c>
      <c r="BG422" s="141">
        <f>IF(N422="zákl. přenesená",J422,0)</f>
        <v>0</v>
      </c>
      <c r="BH422" s="141">
        <f>IF(N422="sníž. přenesená",J422,0)</f>
        <v>0</v>
      </c>
      <c r="BI422" s="141">
        <f>IF(N422="nulová",J422,0)</f>
        <v>0</v>
      </c>
      <c r="BJ422" s="18" t="s">
        <v>27</v>
      </c>
      <c r="BK422" s="141">
        <f>ROUND(I422*H422,2)</f>
        <v>0</v>
      </c>
      <c r="BL422" s="18" t="s">
        <v>138</v>
      </c>
      <c r="BM422" s="140" t="s">
        <v>409</v>
      </c>
    </row>
    <row r="423" spans="2:65" s="1" customFormat="1" ht="11.25">
      <c r="B423" s="34"/>
      <c r="D423" s="142" t="s">
        <v>140</v>
      </c>
      <c r="F423" s="143" t="s">
        <v>410</v>
      </c>
      <c r="I423" s="144"/>
      <c r="L423" s="34"/>
      <c r="M423" s="145"/>
      <c r="T423" s="55"/>
      <c r="AT423" s="18" t="s">
        <v>140</v>
      </c>
      <c r="AU423" s="18" t="s">
        <v>87</v>
      </c>
    </row>
    <row r="424" spans="2:65" s="12" customFormat="1" ht="11.25">
      <c r="B424" s="146"/>
      <c r="D424" s="147" t="s">
        <v>142</v>
      </c>
      <c r="E424" s="148" t="s">
        <v>35</v>
      </c>
      <c r="F424" s="149" t="s">
        <v>145</v>
      </c>
      <c r="H424" s="148" t="s">
        <v>35</v>
      </c>
      <c r="I424" s="150"/>
      <c r="L424" s="146"/>
      <c r="M424" s="151"/>
      <c r="T424" s="152"/>
      <c r="AT424" s="148" t="s">
        <v>142</v>
      </c>
      <c r="AU424" s="148" t="s">
        <v>87</v>
      </c>
      <c r="AV424" s="12" t="s">
        <v>27</v>
      </c>
      <c r="AW424" s="12" t="s">
        <v>144</v>
      </c>
      <c r="AX424" s="12" t="s">
        <v>78</v>
      </c>
      <c r="AY424" s="148" t="s">
        <v>131</v>
      </c>
    </row>
    <row r="425" spans="2:65" s="12" customFormat="1" ht="11.25">
      <c r="B425" s="146"/>
      <c r="D425" s="147" t="s">
        <v>142</v>
      </c>
      <c r="E425" s="148" t="s">
        <v>35</v>
      </c>
      <c r="F425" s="149" t="s">
        <v>192</v>
      </c>
      <c r="H425" s="148" t="s">
        <v>35</v>
      </c>
      <c r="I425" s="150"/>
      <c r="L425" s="146"/>
      <c r="M425" s="151"/>
      <c r="T425" s="152"/>
      <c r="AT425" s="148" t="s">
        <v>142</v>
      </c>
      <c r="AU425" s="148" t="s">
        <v>87</v>
      </c>
      <c r="AV425" s="12" t="s">
        <v>27</v>
      </c>
      <c r="AW425" s="12" t="s">
        <v>144</v>
      </c>
      <c r="AX425" s="12" t="s">
        <v>78</v>
      </c>
      <c r="AY425" s="148" t="s">
        <v>131</v>
      </c>
    </row>
    <row r="426" spans="2:65" s="13" customFormat="1" ht="11.25">
      <c r="B426" s="153"/>
      <c r="D426" s="147" t="s">
        <v>142</v>
      </c>
      <c r="E426" s="154" t="s">
        <v>35</v>
      </c>
      <c r="F426" s="155" t="s">
        <v>396</v>
      </c>
      <c r="H426" s="156">
        <v>26.66</v>
      </c>
      <c r="I426" s="157"/>
      <c r="L426" s="153"/>
      <c r="M426" s="158"/>
      <c r="T426" s="159"/>
      <c r="AT426" s="154" t="s">
        <v>142</v>
      </c>
      <c r="AU426" s="154" t="s">
        <v>87</v>
      </c>
      <c r="AV426" s="13" t="s">
        <v>87</v>
      </c>
      <c r="AW426" s="13" t="s">
        <v>144</v>
      </c>
      <c r="AX426" s="13" t="s">
        <v>78</v>
      </c>
      <c r="AY426" s="154" t="s">
        <v>131</v>
      </c>
    </row>
    <row r="427" spans="2:65" s="13" customFormat="1" ht="11.25">
      <c r="B427" s="153"/>
      <c r="D427" s="147" t="s">
        <v>142</v>
      </c>
      <c r="E427" s="154" t="s">
        <v>35</v>
      </c>
      <c r="F427" s="155" t="s">
        <v>397</v>
      </c>
      <c r="H427" s="156">
        <v>61.06</v>
      </c>
      <c r="I427" s="157"/>
      <c r="L427" s="153"/>
      <c r="M427" s="158"/>
      <c r="T427" s="159"/>
      <c r="AT427" s="154" t="s">
        <v>142</v>
      </c>
      <c r="AU427" s="154" t="s">
        <v>87</v>
      </c>
      <c r="AV427" s="13" t="s">
        <v>87</v>
      </c>
      <c r="AW427" s="13" t="s">
        <v>144</v>
      </c>
      <c r="AX427" s="13" t="s">
        <v>78</v>
      </c>
      <c r="AY427" s="154" t="s">
        <v>131</v>
      </c>
    </row>
    <row r="428" spans="2:65" s="12" customFormat="1" ht="11.25">
      <c r="B428" s="146"/>
      <c r="D428" s="147" t="s">
        <v>142</v>
      </c>
      <c r="E428" s="148" t="s">
        <v>35</v>
      </c>
      <c r="F428" s="149" t="s">
        <v>195</v>
      </c>
      <c r="H428" s="148" t="s">
        <v>35</v>
      </c>
      <c r="I428" s="150"/>
      <c r="L428" s="146"/>
      <c r="M428" s="151"/>
      <c r="T428" s="152"/>
      <c r="AT428" s="148" t="s">
        <v>142</v>
      </c>
      <c r="AU428" s="148" t="s">
        <v>87</v>
      </c>
      <c r="AV428" s="12" t="s">
        <v>27</v>
      </c>
      <c r="AW428" s="12" t="s">
        <v>144</v>
      </c>
      <c r="AX428" s="12" t="s">
        <v>78</v>
      </c>
      <c r="AY428" s="148" t="s">
        <v>131</v>
      </c>
    </row>
    <row r="429" spans="2:65" s="13" customFormat="1" ht="11.25">
      <c r="B429" s="153"/>
      <c r="D429" s="147" t="s">
        <v>142</v>
      </c>
      <c r="E429" s="154" t="s">
        <v>35</v>
      </c>
      <c r="F429" s="155" t="s">
        <v>398</v>
      </c>
      <c r="H429" s="156">
        <v>23.4</v>
      </c>
      <c r="I429" s="157"/>
      <c r="L429" s="153"/>
      <c r="M429" s="158"/>
      <c r="T429" s="159"/>
      <c r="AT429" s="154" t="s">
        <v>142</v>
      </c>
      <c r="AU429" s="154" t="s">
        <v>87</v>
      </c>
      <c r="AV429" s="13" t="s">
        <v>87</v>
      </c>
      <c r="AW429" s="13" t="s">
        <v>144</v>
      </c>
      <c r="AX429" s="13" t="s">
        <v>78</v>
      </c>
      <c r="AY429" s="154" t="s">
        <v>131</v>
      </c>
    </row>
    <row r="430" spans="2:65" s="13" customFormat="1" ht="11.25">
      <c r="B430" s="153"/>
      <c r="D430" s="147" t="s">
        <v>142</v>
      </c>
      <c r="E430" s="154" t="s">
        <v>35</v>
      </c>
      <c r="F430" s="155" t="s">
        <v>399</v>
      </c>
      <c r="H430" s="156">
        <v>60.84</v>
      </c>
      <c r="I430" s="157"/>
      <c r="L430" s="153"/>
      <c r="M430" s="158"/>
      <c r="T430" s="159"/>
      <c r="AT430" s="154" t="s">
        <v>142</v>
      </c>
      <c r="AU430" s="154" t="s">
        <v>87</v>
      </c>
      <c r="AV430" s="13" t="s">
        <v>87</v>
      </c>
      <c r="AW430" s="13" t="s">
        <v>144</v>
      </c>
      <c r="AX430" s="13" t="s">
        <v>78</v>
      </c>
      <c r="AY430" s="154" t="s">
        <v>131</v>
      </c>
    </row>
    <row r="431" spans="2:65" s="12" customFormat="1" ht="11.25">
      <c r="B431" s="146"/>
      <c r="D431" s="147" t="s">
        <v>142</v>
      </c>
      <c r="E431" s="148" t="s">
        <v>35</v>
      </c>
      <c r="F431" s="149" t="s">
        <v>146</v>
      </c>
      <c r="H431" s="148" t="s">
        <v>35</v>
      </c>
      <c r="I431" s="150"/>
      <c r="L431" s="146"/>
      <c r="M431" s="151"/>
      <c r="T431" s="152"/>
      <c r="AT431" s="148" t="s">
        <v>142</v>
      </c>
      <c r="AU431" s="148" t="s">
        <v>87</v>
      </c>
      <c r="AV431" s="12" t="s">
        <v>27</v>
      </c>
      <c r="AW431" s="12" t="s">
        <v>144</v>
      </c>
      <c r="AX431" s="12" t="s">
        <v>78</v>
      </c>
      <c r="AY431" s="148" t="s">
        <v>131</v>
      </c>
    </row>
    <row r="432" spans="2:65" s="13" customFormat="1" ht="11.25">
      <c r="B432" s="153"/>
      <c r="D432" s="147" t="s">
        <v>142</v>
      </c>
      <c r="E432" s="154" t="s">
        <v>35</v>
      </c>
      <c r="F432" s="155" t="s">
        <v>147</v>
      </c>
      <c r="H432" s="156">
        <v>18</v>
      </c>
      <c r="I432" s="157"/>
      <c r="L432" s="153"/>
      <c r="M432" s="158"/>
      <c r="T432" s="159"/>
      <c r="AT432" s="154" t="s">
        <v>142</v>
      </c>
      <c r="AU432" s="154" t="s">
        <v>87</v>
      </c>
      <c r="AV432" s="13" t="s">
        <v>87</v>
      </c>
      <c r="AW432" s="13" t="s">
        <v>144</v>
      </c>
      <c r="AX432" s="13" t="s">
        <v>78</v>
      </c>
      <c r="AY432" s="154" t="s">
        <v>131</v>
      </c>
    </row>
    <row r="433" spans="2:51" s="12" customFormat="1" ht="11.25">
      <c r="B433" s="146"/>
      <c r="D433" s="147" t="s">
        <v>142</v>
      </c>
      <c r="E433" s="148" t="s">
        <v>35</v>
      </c>
      <c r="F433" s="149" t="s">
        <v>148</v>
      </c>
      <c r="H433" s="148" t="s">
        <v>35</v>
      </c>
      <c r="I433" s="150"/>
      <c r="L433" s="146"/>
      <c r="M433" s="151"/>
      <c r="T433" s="152"/>
      <c r="AT433" s="148" t="s">
        <v>142</v>
      </c>
      <c r="AU433" s="148" t="s">
        <v>87</v>
      </c>
      <c r="AV433" s="12" t="s">
        <v>27</v>
      </c>
      <c r="AW433" s="12" t="s">
        <v>144</v>
      </c>
      <c r="AX433" s="12" t="s">
        <v>78</v>
      </c>
      <c r="AY433" s="148" t="s">
        <v>131</v>
      </c>
    </row>
    <row r="434" spans="2:51" s="13" customFormat="1" ht="11.25">
      <c r="B434" s="153"/>
      <c r="D434" s="147" t="s">
        <v>142</v>
      </c>
      <c r="E434" s="154" t="s">
        <v>35</v>
      </c>
      <c r="F434" s="155" t="s">
        <v>149</v>
      </c>
      <c r="H434" s="156">
        <v>10.199999999999999</v>
      </c>
      <c r="I434" s="157"/>
      <c r="L434" s="153"/>
      <c r="M434" s="158"/>
      <c r="T434" s="159"/>
      <c r="AT434" s="154" t="s">
        <v>142</v>
      </c>
      <c r="AU434" s="154" t="s">
        <v>87</v>
      </c>
      <c r="AV434" s="13" t="s">
        <v>87</v>
      </c>
      <c r="AW434" s="13" t="s">
        <v>144</v>
      </c>
      <c r="AX434" s="13" t="s">
        <v>78</v>
      </c>
      <c r="AY434" s="154" t="s">
        <v>131</v>
      </c>
    </row>
    <row r="435" spans="2:51" s="14" customFormat="1" ht="11.25">
      <c r="B435" s="160"/>
      <c r="D435" s="147" t="s">
        <v>142</v>
      </c>
      <c r="E435" s="161" t="s">
        <v>35</v>
      </c>
      <c r="F435" s="162" t="s">
        <v>150</v>
      </c>
      <c r="H435" s="163">
        <v>200.16</v>
      </c>
      <c r="I435" s="164"/>
      <c r="L435" s="160"/>
      <c r="M435" s="165"/>
      <c r="T435" s="166"/>
      <c r="AT435" s="161" t="s">
        <v>142</v>
      </c>
      <c r="AU435" s="161" t="s">
        <v>87</v>
      </c>
      <c r="AV435" s="14" t="s">
        <v>151</v>
      </c>
      <c r="AW435" s="14" t="s">
        <v>144</v>
      </c>
      <c r="AX435" s="14" t="s">
        <v>78</v>
      </c>
      <c r="AY435" s="161" t="s">
        <v>131</v>
      </c>
    </row>
    <row r="436" spans="2:51" s="12" customFormat="1" ht="11.25">
      <c r="B436" s="146"/>
      <c r="D436" s="147" t="s">
        <v>142</v>
      </c>
      <c r="E436" s="148" t="s">
        <v>35</v>
      </c>
      <c r="F436" s="149" t="s">
        <v>152</v>
      </c>
      <c r="H436" s="148" t="s">
        <v>35</v>
      </c>
      <c r="I436" s="150"/>
      <c r="L436" s="146"/>
      <c r="M436" s="151"/>
      <c r="T436" s="152"/>
      <c r="AT436" s="148" t="s">
        <v>142</v>
      </c>
      <c r="AU436" s="148" t="s">
        <v>87</v>
      </c>
      <c r="AV436" s="12" t="s">
        <v>27</v>
      </c>
      <c r="AW436" s="12" t="s">
        <v>144</v>
      </c>
      <c r="AX436" s="12" t="s">
        <v>78</v>
      </c>
      <c r="AY436" s="148" t="s">
        <v>131</v>
      </c>
    </row>
    <row r="437" spans="2:51" s="13" customFormat="1" ht="11.25">
      <c r="B437" s="153"/>
      <c r="D437" s="147" t="s">
        <v>142</v>
      </c>
      <c r="E437" s="154" t="s">
        <v>35</v>
      </c>
      <c r="F437" s="155" t="s">
        <v>400</v>
      </c>
      <c r="H437" s="156">
        <v>2</v>
      </c>
      <c r="I437" s="157"/>
      <c r="L437" s="153"/>
      <c r="M437" s="158"/>
      <c r="T437" s="159"/>
      <c r="AT437" s="154" t="s">
        <v>142</v>
      </c>
      <c r="AU437" s="154" t="s">
        <v>87</v>
      </c>
      <c r="AV437" s="13" t="s">
        <v>87</v>
      </c>
      <c r="AW437" s="13" t="s">
        <v>144</v>
      </c>
      <c r="AX437" s="13" t="s">
        <v>78</v>
      </c>
      <c r="AY437" s="154" t="s">
        <v>131</v>
      </c>
    </row>
    <row r="438" spans="2:51" s="12" customFormat="1" ht="11.25">
      <c r="B438" s="146"/>
      <c r="D438" s="147" t="s">
        <v>142</v>
      </c>
      <c r="E438" s="148" t="s">
        <v>35</v>
      </c>
      <c r="F438" s="149" t="s">
        <v>192</v>
      </c>
      <c r="H438" s="148" t="s">
        <v>35</v>
      </c>
      <c r="I438" s="150"/>
      <c r="L438" s="146"/>
      <c r="M438" s="151"/>
      <c r="T438" s="152"/>
      <c r="AT438" s="148" t="s">
        <v>142</v>
      </c>
      <c r="AU438" s="148" t="s">
        <v>87</v>
      </c>
      <c r="AV438" s="12" t="s">
        <v>27</v>
      </c>
      <c r="AW438" s="12" t="s">
        <v>144</v>
      </c>
      <c r="AX438" s="12" t="s">
        <v>78</v>
      </c>
      <c r="AY438" s="148" t="s">
        <v>131</v>
      </c>
    </row>
    <row r="439" spans="2:51" s="13" customFormat="1" ht="11.25">
      <c r="B439" s="153"/>
      <c r="D439" s="147" t="s">
        <v>142</v>
      </c>
      <c r="E439" s="154" t="s">
        <v>35</v>
      </c>
      <c r="F439" s="155" t="s">
        <v>401</v>
      </c>
      <c r="H439" s="156">
        <v>22.5</v>
      </c>
      <c r="I439" s="157"/>
      <c r="L439" s="153"/>
      <c r="M439" s="158"/>
      <c r="T439" s="159"/>
      <c r="AT439" s="154" t="s">
        <v>142</v>
      </c>
      <c r="AU439" s="154" t="s">
        <v>87</v>
      </c>
      <c r="AV439" s="13" t="s">
        <v>87</v>
      </c>
      <c r="AW439" s="13" t="s">
        <v>144</v>
      </c>
      <c r="AX439" s="13" t="s">
        <v>78</v>
      </c>
      <c r="AY439" s="154" t="s">
        <v>131</v>
      </c>
    </row>
    <row r="440" spans="2:51" s="13" customFormat="1" ht="11.25">
      <c r="B440" s="153"/>
      <c r="D440" s="147" t="s">
        <v>142</v>
      </c>
      <c r="E440" s="154" t="s">
        <v>35</v>
      </c>
      <c r="F440" s="155" t="s">
        <v>402</v>
      </c>
      <c r="H440" s="156">
        <v>59.625</v>
      </c>
      <c r="I440" s="157"/>
      <c r="L440" s="153"/>
      <c r="M440" s="158"/>
      <c r="T440" s="159"/>
      <c r="AT440" s="154" t="s">
        <v>142</v>
      </c>
      <c r="AU440" s="154" t="s">
        <v>87</v>
      </c>
      <c r="AV440" s="13" t="s">
        <v>87</v>
      </c>
      <c r="AW440" s="13" t="s">
        <v>144</v>
      </c>
      <c r="AX440" s="13" t="s">
        <v>78</v>
      </c>
      <c r="AY440" s="154" t="s">
        <v>131</v>
      </c>
    </row>
    <row r="441" spans="2:51" s="13" customFormat="1" ht="11.25">
      <c r="B441" s="153"/>
      <c r="D441" s="147" t="s">
        <v>142</v>
      </c>
      <c r="E441" s="154" t="s">
        <v>35</v>
      </c>
      <c r="F441" s="155" t="s">
        <v>403</v>
      </c>
      <c r="H441" s="156">
        <v>4.5</v>
      </c>
      <c r="I441" s="157"/>
      <c r="L441" s="153"/>
      <c r="M441" s="158"/>
      <c r="T441" s="159"/>
      <c r="AT441" s="154" t="s">
        <v>142</v>
      </c>
      <c r="AU441" s="154" t="s">
        <v>87</v>
      </c>
      <c r="AV441" s="13" t="s">
        <v>87</v>
      </c>
      <c r="AW441" s="13" t="s">
        <v>144</v>
      </c>
      <c r="AX441" s="13" t="s">
        <v>78</v>
      </c>
      <c r="AY441" s="154" t="s">
        <v>131</v>
      </c>
    </row>
    <row r="442" spans="2:51" s="12" customFormat="1" ht="11.25">
      <c r="B442" s="146"/>
      <c r="D442" s="147" t="s">
        <v>142</v>
      </c>
      <c r="E442" s="148" t="s">
        <v>35</v>
      </c>
      <c r="F442" s="149" t="s">
        <v>195</v>
      </c>
      <c r="H442" s="148" t="s">
        <v>35</v>
      </c>
      <c r="I442" s="150"/>
      <c r="L442" s="146"/>
      <c r="M442" s="151"/>
      <c r="T442" s="152"/>
      <c r="AT442" s="148" t="s">
        <v>142</v>
      </c>
      <c r="AU442" s="148" t="s">
        <v>87</v>
      </c>
      <c r="AV442" s="12" t="s">
        <v>27</v>
      </c>
      <c r="AW442" s="12" t="s">
        <v>144</v>
      </c>
      <c r="AX442" s="12" t="s">
        <v>78</v>
      </c>
      <c r="AY442" s="148" t="s">
        <v>131</v>
      </c>
    </row>
    <row r="443" spans="2:51" s="13" customFormat="1" ht="11.25">
      <c r="B443" s="153"/>
      <c r="D443" s="147" t="s">
        <v>142</v>
      </c>
      <c r="E443" s="154" t="s">
        <v>35</v>
      </c>
      <c r="F443" s="155" t="s">
        <v>404</v>
      </c>
      <c r="H443" s="156">
        <v>25.675000000000001</v>
      </c>
      <c r="I443" s="157"/>
      <c r="L443" s="153"/>
      <c r="M443" s="158"/>
      <c r="T443" s="159"/>
      <c r="AT443" s="154" t="s">
        <v>142</v>
      </c>
      <c r="AU443" s="154" t="s">
        <v>87</v>
      </c>
      <c r="AV443" s="13" t="s">
        <v>87</v>
      </c>
      <c r="AW443" s="13" t="s">
        <v>144</v>
      </c>
      <c r="AX443" s="13" t="s">
        <v>78</v>
      </c>
      <c r="AY443" s="154" t="s">
        <v>131</v>
      </c>
    </row>
    <row r="444" spans="2:51" s="13" customFormat="1" ht="11.25">
      <c r="B444" s="153"/>
      <c r="D444" s="147" t="s">
        <v>142</v>
      </c>
      <c r="E444" s="154" t="s">
        <v>35</v>
      </c>
      <c r="F444" s="155" t="s">
        <v>405</v>
      </c>
      <c r="H444" s="156">
        <v>63.594999999999999</v>
      </c>
      <c r="I444" s="157"/>
      <c r="L444" s="153"/>
      <c r="M444" s="158"/>
      <c r="T444" s="159"/>
      <c r="AT444" s="154" t="s">
        <v>142</v>
      </c>
      <c r="AU444" s="154" t="s">
        <v>87</v>
      </c>
      <c r="AV444" s="13" t="s">
        <v>87</v>
      </c>
      <c r="AW444" s="13" t="s">
        <v>144</v>
      </c>
      <c r="AX444" s="13" t="s">
        <v>78</v>
      </c>
      <c r="AY444" s="154" t="s">
        <v>131</v>
      </c>
    </row>
    <row r="445" spans="2:51" s="12" customFormat="1" ht="11.25">
      <c r="B445" s="146"/>
      <c r="D445" s="147" t="s">
        <v>142</v>
      </c>
      <c r="E445" s="148" t="s">
        <v>35</v>
      </c>
      <c r="F445" s="149" t="s">
        <v>146</v>
      </c>
      <c r="H445" s="148" t="s">
        <v>35</v>
      </c>
      <c r="I445" s="150"/>
      <c r="L445" s="146"/>
      <c r="M445" s="151"/>
      <c r="T445" s="152"/>
      <c r="AT445" s="148" t="s">
        <v>142</v>
      </c>
      <c r="AU445" s="148" t="s">
        <v>87</v>
      </c>
      <c r="AV445" s="12" t="s">
        <v>27</v>
      </c>
      <c r="AW445" s="12" t="s">
        <v>144</v>
      </c>
      <c r="AX445" s="12" t="s">
        <v>78</v>
      </c>
      <c r="AY445" s="148" t="s">
        <v>131</v>
      </c>
    </row>
    <row r="446" spans="2:51" s="13" customFormat="1" ht="11.25">
      <c r="B446" s="153"/>
      <c r="D446" s="147" t="s">
        <v>142</v>
      </c>
      <c r="E446" s="154" t="s">
        <v>35</v>
      </c>
      <c r="F446" s="155" t="s">
        <v>153</v>
      </c>
      <c r="H446" s="156">
        <v>17.399999999999999</v>
      </c>
      <c r="I446" s="157"/>
      <c r="L446" s="153"/>
      <c r="M446" s="158"/>
      <c r="T446" s="159"/>
      <c r="AT446" s="154" t="s">
        <v>142</v>
      </c>
      <c r="AU446" s="154" t="s">
        <v>87</v>
      </c>
      <c r="AV446" s="13" t="s">
        <v>87</v>
      </c>
      <c r="AW446" s="13" t="s">
        <v>144</v>
      </c>
      <c r="AX446" s="13" t="s">
        <v>78</v>
      </c>
      <c r="AY446" s="154" t="s">
        <v>131</v>
      </c>
    </row>
    <row r="447" spans="2:51" s="12" customFormat="1" ht="11.25">
      <c r="B447" s="146"/>
      <c r="D447" s="147" t="s">
        <v>142</v>
      </c>
      <c r="E447" s="148" t="s">
        <v>35</v>
      </c>
      <c r="F447" s="149" t="s">
        <v>148</v>
      </c>
      <c r="H447" s="148" t="s">
        <v>35</v>
      </c>
      <c r="I447" s="150"/>
      <c r="L447" s="146"/>
      <c r="M447" s="151"/>
      <c r="T447" s="152"/>
      <c r="AT447" s="148" t="s">
        <v>142</v>
      </c>
      <c r="AU447" s="148" t="s">
        <v>87</v>
      </c>
      <c r="AV447" s="12" t="s">
        <v>27</v>
      </c>
      <c r="AW447" s="12" t="s">
        <v>144</v>
      </c>
      <c r="AX447" s="12" t="s">
        <v>78</v>
      </c>
      <c r="AY447" s="148" t="s">
        <v>131</v>
      </c>
    </row>
    <row r="448" spans="2:51" s="13" customFormat="1" ht="11.25">
      <c r="B448" s="153"/>
      <c r="D448" s="147" t="s">
        <v>142</v>
      </c>
      <c r="E448" s="154" t="s">
        <v>35</v>
      </c>
      <c r="F448" s="155" t="s">
        <v>154</v>
      </c>
      <c r="H448" s="156">
        <v>11.7</v>
      </c>
      <c r="I448" s="157"/>
      <c r="L448" s="153"/>
      <c r="M448" s="158"/>
      <c r="T448" s="159"/>
      <c r="AT448" s="154" t="s">
        <v>142</v>
      </c>
      <c r="AU448" s="154" t="s">
        <v>87</v>
      </c>
      <c r="AV448" s="13" t="s">
        <v>87</v>
      </c>
      <c r="AW448" s="13" t="s">
        <v>144</v>
      </c>
      <c r="AX448" s="13" t="s">
        <v>78</v>
      </c>
      <c r="AY448" s="154" t="s">
        <v>131</v>
      </c>
    </row>
    <row r="449" spans="2:65" s="14" customFormat="1" ht="11.25">
      <c r="B449" s="160"/>
      <c r="D449" s="147" t="s">
        <v>142</v>
      </c>
      <c r="E449" s="161" t="s">
        <v>35</v>
      </c>
      <c r="F449" s="162" t="s">
        <v>150</v>
      </c>
      <c r="H449" s="163">
        <v>206.995</v>
      </c>
      <c r="I449" s="164"/>
      <c r="L449" s="160"/>
      <c r="M449" s="165"/>
      <c r="T449" s="166"/>
      <c r="AT449" s="161" t="s">
        <v>142</v>
      </c>
      <c r="AU449" s="161" t="s">
        <v>87</v>
      </c>
      <c r="AV449" s="14" t="s">
        <v>151</v>
      </c>
      <c r="AW449" s="14" t="s">
        <v>144</v>
      </c>
      <c r="AX449" s="14" t="s">
        <v>78</v>
      </c>
      <c r="AY449" s="161" t="s">
        <v>131</v>
      </c>
    </row>
    <row r="450" spans="2:65" s="15" customFormat="1" ht="11.25">
      <c r="B450" s="167"/>
      <c r="D450" s="147" t="s">
        <v>142</v>
      </c>
      <c r="E450" s="168" t="s">
        <v>35</v>
      </c>
      <c r="F450" s="169" t="s">
        <v>155</v>
      </c>
      <c r="H450" s="170">
        <v>407.15499999999997</v>
      </c>
      <c r="I450" s="171"/>
      <c r="L450" s="167"/>
      <c r="M450" s="172"/>
      <c r="T450" s="173"/>
      <c r="AT450" s="168" t="s">
        <v>142</v>
      </c>
      <c r="AU450" s="168" t="s">
        <v>87</v>
      </c>
      <c r="AV450" s="15" t="s">
        <v>138</v>
      </c>
      <c r="AW450" s="15" t="s">
        <v>144</v>
      </c>
      <c r="AX450" s="15" t="s">
        <v>27</v>
      </c>
      <c r="AY450" s="168" t="s">
        <v>131</v>
      </c>
    </row>
    <row r="451" spans="2:65" s="1" customFormat="1" ht="24.2" customHeight="1">
      <c r="B451" s="34"/>
      <c r="C451" s="129" t="s">
        <v>411</v>
      </c>
      <c r="D451" s="129" t="s">
        <v>133</v>
      </c>
      <c r="E451" s="130" t="s">
        <v>412</v>
      </c>
      <c r="F451" s="131" t="s">
        <v>413</v>
      </c>
      <c r="G451" s="132" t="s">
        <v>158</v>
      </c>
      <c r="H451" s="133">
        <v>9.5079999999999991</v>
      </c>
      <c r="I451" s="134"/>
      <c r="J451" s="135">
        <f>ROUND(I451*H451,2)</f>
        <v>0</v>
      </c>
      <c r="K451" s="131" t="s">
        <v>137</v>
      </c>
      <c r="L451" s="34"/>
      <c r="M451" s="136" t="s">
        <v>35</v>
      </c>
      <c r="N451" s="137" t="s">
        <v>49</v>
      </c>
      <c r="P451" s="138">
        <f>O451*H451</f>
        <v>0</v>
      </c>
      <c r="Q451" s="138">
        <v>2.3010199999999998</v>
      </c>
      <c r="R451" s="138">
        <f>Q451*H451</f>
        <v>21.878098159999997</v>
      </c>
      <c r="S451" s="138">
        <v>0</v>
      </c>
      <c r="T451" s="139">
        <f>S451*H451</f>
        <v>0</v>
      </c>
      <c r="AR451" s="140" t="s">
        <v>138</v>
      </c>
      <c r="AT451" s="140" t="s">
        <v>133</v>
      </c>
      <c r="AU451" s="140" t="s">
        <v>87</v>
      </c>
      <c r="AY451" s="18" t="s">
        <v>131</v>
      </c>
      <c r="BE451" s="141">
        <f>IF(N451="základní",J451,0)</f>
        <v>0</v>
      </c>
      <c r="BF451" s="141">
        <f>IF(N451="snížená",J451,0)</f>
        <v>0</v>
      </c>
      <c r="BG451" s="141">
        <f>IF(N451="zákl. přenesená",J451,0)</f>
        <v>0</v>
      </c>
      <c r="BH451" s="141">
        <f>IF(N451="sníž. přenesená",J451,0)</f>
        <v>0</v>
      </c>
      <c r="BI451" s="141">
        <f>IF(N451="nulová",J451,0)</f>
        <v>0</v>
      </c>
      <c r="BJ451" s="18" t="s">
        <v>27</v>
      </c>
      <c r="BK451" s="141">
        <f>ROUND(I451*H451,2)</f>
        <v>0</v>
      </c>
      <c r="BL451" s="18" t="s">
        <v>138</v>
      </c>
      <c r="BM451" s="140" t="s">
        <v>414</v>
      </c>
    </row>
    <row r="452" spans="2:65" s="1" customFormat="1" ht="11.25">
      <c r="B452" s="34"/>
      <c r="D452" s="142" t="s">
        <v>140</v>
      </c>
      <c r="F452" s="143" t="s">
        <v>415</v>
      </c>
      <c r="I452" s="144"/>
      <c r="L452" s="34"/>
      <c r="M452" s="145"/>
      <c r="T452" s="55"/>
      <c r="AT452" s="18" t="s">
        <v>140</v>
      </c>
      <c r="AU452" s="18" t="s">
        <v>87</v>
      </c>
    </row>
    <row r="453" spans="2:65" s="12" customFormat="1" ht="11.25">
      <c r="B453" s="146"/>
      <c r="D453" s="147" t="s">
        <v>142</v>
      </c>
      <c r="E453" s="148" t="s">
        <v>35</v>
      </c>
      <c r="F453" s="149" t="s">
        <v>145</v>
      </c>
      <c r="H453" s="148" t="s">
        <v>35</v>
      </c>
      <c r="I453" s="150"/>
      <c r="L453" s="146"/>
      <c r="M453" s="151"/>
      <c r="T453" s="152"/>
      <c r="AT453" s="148" t="s">
        <v>142</v>
      </c>
      <c r="AU453" s="148" t="s">
        <v>87</v>
      </c>
      <c r="AV453" s="12" t="s">
        <v>27</v>
      </c>
      <c r="AW453" s="12" t="s">
        <v>144</v>
      </c>
      <c r="AX453" s="12" t="s">
        <v>78</v>
      </c>
      <c r="AY453" s="148" t="s">
        <v>131</v>
      </c>
    </row>
    <row r="454" spans="2:65" s="13" customFormat="1" ht="11.25">
      <c r="B454" s="153"/>
      <c r="D454" s="147" t="s">
        <v>142</v>
      </c>
      <c r="E454" s="154" t="s">
        <v>35</v>
      </c>
      <c r="F454" s="155" t="s">
        <v>416</v>
      </c>
      <c r="H454" s="156">
        <v>1.8900000000000001</v>
      </c>
      <c r="I454" s="157"/>
      <c r="L454" s="153"/>
      <c r="M454" s="158"/>
      <c r="T454" s="159"/>
      <c r="AT454" s="154" t="s">
        <v>142</v>
      </c>
      <c r="AU454" s="154" t="s">
        <v>87</v>
      </c>
      <c r="AV454" s="13" t="s">
        <v>87</v>
      </c>
      <c r="AW454" s="13" t="s">
        <v>144</v>
      </c>
      <c r="AX454" s="13" t="s">
        <v>78</v>
      </c>
      <c r="AY454" s="154" t="s">
        <v>131</v>
      </c>
    </row>
    <row r="455" spans="2:65" s="13" customFormat="1" ht="11.25">
      <c r="B455" s="153"/>
      <c r="D455" s="147" t="s">
        <v>142</v>
      </c>
      <c r="E455" s="154" t="s">
        <v>35</v>
      </c>
      <c r="F455" s="155" t="s">
        <v>417</v>
      </c>
      <c r="H455" s="156">
        <v>0.64800000000000013</v>
      </c>
      <c r="I455" s="157"/>
      <c r="L455" s="153"/>
      <c r="M455" s="158"/>
      <c r="T455" s="159"/>
      <c r="AT455" s="154" t="s">
        <v>142</v>
      </c>
      <c r="AU455" s="154" t="s">
        <v>87</v>
      </c>
      <c r="AV455" s="13" t="s">
        <v>87</v>
      </c>
      <c r="AW455" s="13" t="s">
        <v>144</v>
      </c>
      <c r="AX455" s="13" t="s">
        <v>78</v>
      </c>
      <c r="AY455" s="154" t="s">
        <v>131</v>
      </c>
    </row>
    <row r="456" spans="2:65" s="13" customFormat="1" ht="11.25">
      <c r="B456" s="153"/>
      <c r="D456" s="147" t="s">
        <v>142</v>
      </c>
      <c r="E456" s="154" t="s">
        <v>35</v>
      </c>
      <c r="F456" s="155" t="s">
        <v>418</v>
      </c>
      <c r="H456" s="156">
        <v>0.64800000000000013</v>
      </c>
      <c r="I456" s="157"/>
      <c r="L456" s="153"/>
      <c r="M456" s="158"/>
      <c r="T456" s="159"/>
      <c r="AT456" s="154" t="s">
        <v>142</v>
      </c>
      <c r="AU456" s="154" t="s">
        <v>87</v>
      </c>
      <c r="AV456" s="13" t="s">
        <v>87</v>
      </c>
      <c r="AW456" s="13" t="s">
        <v>144</v>
      </c>
      <c r="AX456" s="13" t="s">
        <v>78</v>
      </c>
      <c r="AY456" s="154" t="s">
        <v>131</v>
      </c>
    </row>
    <row r="457" spans="2:65" s="13" customFormat="1" ht="11.25">
      <c r="B457" s="153"/>
      <c r="D457" s="147" t="s">
        <v>142</v>
      </c>
      <c r="E457" s="154" t="s">
        <v>35</v>
      </c>
      <c r="F457" s="155" t="s">
        <v>419</v>
      </c>
      <c r="H457" s="156">
        <v>0.88000000000000012</v>
      </c>
      <c r="I457" s="157"/>
      <c r="L457" s="153"/>
      <c r="M457" s="158"/>
      <c r="T457" s="159"/>
      <c r="AT457" s="154" t="s">
        <v>142</v>
      </c>
      <c r="AU457" s="154" t="s">
        <v>87</v>
      </c>
      <c r="AV457" s="13" t="s">
        <v>87</v>
      </c>
      <c r="AW457" s="13" t="s">
        <v>144</v>
      </c>
      <c r="AX457" s="13" t="s">
        <v>78</v>
      </c>
      <c r="AY457" s="154" t="s">
        <v>131</v>
      </c>
    </row>
    <row r="458" spans="2:65" s="13" customFormat="1" ht="11.25">
      <c r="B458" s="153"/>
      <c r="D458" s="147" t="s">
        <v>142</v>
      </c>
      <c r="E458" s="154" t="s">
        <v>35</v>
      </c>
      <c r="F458" s="155" t="s">
        <v>420</v>
      </c>
      <c r="H458" s="156">
        <v>0.80000000000000016</v>
      </c>
      <c r="I458" s="157"/>
      <c r="L458" s="153"/>
      <c r="M458" s="158"/>
      <c r="T458" s="159"/>
      <c r="AT458" s="154" t="s">
        <v>142</v>
      </c>
      <c r="AU458" s="154" t="s">
        <v>87</v>
      </c>
      <c r="AV458" s="13" t="s">
        <v>87</v>
      </c>
      <c r="AW458" s="13" t="s">
        <v>144</v>
      </c>
      <c r="AX458" s="13" t="s">
        <v>78</v>
      </c>
      <c r="AY458" s="154" t="s">
        <v>131</v>
      </c>
    </row>
    <row r="459" spans="2:65" s="14" customFormat="1" ht="11.25">
      <c r="B459" s="160"/>
      <c r="D459" s="147" t="s">
        <v>142</v>
      </c>
      <c r="E459" s="161" t="s">
        <v>35</v>
      </c>
      <c r="F459" s="162" t="s">
        <v>150</v>
      </c>
      <c r="H459" s="163">
        <v>4.8660000000000005</v>
      </c>
      <c r="I459" s="164"/>
      <c r="L459" s="160"/>
      <c r="M459" s="165"/>
      <c r="T459" s="166"/>
      <c r="AT459" s="161" t="s">
        <v>142</v>
      </c>
      <c r="AU459" s="161" t="s">
        <v>87</v>
      </c>
      <c r="AV459" s="14" t="s">
        <v>151</v>
      </c>
      <c r="AW459" s="14" t="s">
        <v>144</v>
      </c>
      <c r="AX459" s="14" t="s">
        <v>78</v>
      </c>
      <c r="AY459" s="161" t="s">
        <v>131</v>
      </c>
    </row>
    <row r="460" spans="2:65" s="12" customFormat="1" ht="11.25">
      <c r="B460" s="146"/>
      <c r="D460" s="147" t="s">
        <v>142</v>
      </c>
      <c r="E460" s="148" t="s">
        <v>35</v>
      </c>
      <c r="F460" s="149" t="s">
        <v>152</v>
      </c>
      <c r="H460" s="148" t="s">
        <v>35</v>
      </c>
      <c r="I460" s="150"/>
      <c r="L460" s="146"/>
      <c r="M460" s="151"/>
      <c r="T460" s="152"/>
      <c r="AT460" s="148" t="s">
        <v>142</v>
      </c>
      <c r="AU460" s="148" t="s">
        <v>87</v>
      </c>
      <c r="AV460" s="12" t="s">
        <v>27</v>
      </c>
      <c r="AW460" s="12" t="s">
        <v>144</v>
      </c>
      <c r="AX460" s="12" t="s">
        <v>78</v>
      </c>
      <c r="AY460" s="148" t="s">
        <v>131</v>
      </c>
    </row>
    <row r="461" spans="2:65" s="13" customFormat="1" ht="11.25">
      <c r="B461" s="153"/>
      <c r="D461" s="147" t="s">
        <v>142</v>
      </c>
      <c r="E461" s="154" t="s">
        <v>35</v>
      </c>
      <c r="F461" s="155" t="s">
        <v>421</v>
      </c>
      <c r="H461" s="156">
        <v>1.8900000000000001</v>
      </c>
      <c r="I461" s="157"/>
      <c r="L461" s="153"/>
      <c r="M461" s="158"/>
      <c r="T461" s="159"/>
      <c r="AT461" s="154" t="s">
        <v>142</v>
      </c>
      <c r="AU461" s="154" t="s">
        <v>87</v>
      </c>
      <c r="AV461" s="13" t="s">
        <v>87</v>
      </c>
      <c r="AW461" s="13" t="s">
        <v>144</v>
      </c>
      <c r="AX461" s="13" t="s">
        <v>78</v>
      </c>
      <c r="AY461" s="154" t="s">
        <v>131</v>
      </c>
    </row>
    <row r="462" spans="2:65" s="13" customFormat="1" ht="11.25">
      <c r="B462" s="153"/>
      <c r="D462" s="147" t="s">
        <v>142</v>
      </c>
      <c r="E462" s="154" t="s">
        <v>35</v>
      </c>
      <c r="F462" s="155" t="s">
        <v>422</v>
      </c>
      <c r="H462" s="156">
        <v>0.45599999999999996</v>
      </c>
      <c r="I462" s="157"/>
      <c r="L462" s="153"/>
      <c r="M462" s="158"/>
      <c r="T462" s="159"/>
      <c r="AT462" s="154" t="s">
        <v>142</v>
      </c>
      <c r="AU462" s="154" t="s">
        <v>87</v>
      </c>
      <c r="AV462" s="13" t="s">
        <v>87</v>
      </c>
      <c r="AW462" s="13" t="s">
        <v>144</v>
      </c>
      <c r="AX462" s="13" t="s">
        <v>78</v>
      </c>
      <c r="AY462" s="154" t="s">
        <v>131</v>
      </c>
    </row>
    <row r="463" spans="2:65" s="13" customFormat="1" ht="11.25">
      <c r="B463" s="153"/>
      <c r="D463" s="147" t="s">
        <v>142</v>
      </c>
      <c r="E463" s="154" t="s">
        <v>35</v>
      </c>
      <c r="F463" s="155" t="s">
        <v>423</v>
      </c>
      <c r="H463" s="156">
        <v>0.64800000000000013</v>
      </c>
      <c r="I463" s="157"/>
      <c r="L463" s="153"/>
      <c r="M463" s="158"/>
      <c r="T463" s="159"/>
      <c r="AT463" s="154" t="s">
        <v>142</v>
      </c>
      <c r="AU463" s="154" t="s">
        <v>87</v>
      </c>
      <c r="AV463" s="13" t="s">
        <v>87</v>
      </c>
      <c r="AW463" s="13" t="s">
        <v>144</v>
      </c>
      <c r="AX463" s="13" t="s">
        <v>78</v>
      </c>
      <c r="AY463" s="154" t="s">
        <v>131</v>
      </c>
    </row>
    <row r="464" spans="2:65" s="13" customFormat="1" ht="11.25">
      <c r="B464" s="153"/>
      <c r="D464" s="147" t="s">
        <v>142</v>
      </c>
      <c r="E464" s="154" t="s">
        <v>35</v>
      </c>
      <c r="F464" s="155" t="s">
        <v>424</v>
      </c>
      <c r="H464" s="156">
        <v>0.85600000000000009</v>
      </c>
      <c r="I464" s="157"/>
      <c r="L464" s="153"/>
      <c r="M464" s="158"/>
      <c r="T464" s="159"/>
      <c r="AT464" s="154" t="s">
        <v>142</v>
      </c>
      <c r="AU464" s="154" t="s">
        <v>87</v>
      </c>
      <c r="AV464" s="13" t="s">
        <v>87</v>
      </c>
      <c r="AW464" s="13" t="s">
        <v>144</v>
      </c>
      <c r="AX464" s="13" t="s">
        <v>78</v>
      </c>
      <c r="AY464" s="154" t="s">
        <v>131</v>
      </c>
    </row>
    <row r="465" spans="2:65" s="13" customFormat="1" ht="11.25">
      <c r="B465" s="153"/>
      <c r="D465" s="147" t="s">
        <v>142</v>
      </c>
      <c r="E465" s="154" t="s">
        <v>35</v>
      </c>
      <c r="F465" s="155" t="s">
        <v>425</v>
      </c>
      <c r="H465" s="156">
        <v>0.79200000000000015</v>
      </c>
      <c r="I465" s="157"/>
      <c r="L465" s="153"/>
      <c r="M465" s="158"/>
      <c r="T465" s="159"/>
      <c r="AT465" s="154" t="s">
        <v>142</v>
      </c>
      <c r="AU465" s="154" t="s">
        <v>87</v>
      </c>
      <c r="AV465" s="13" t="s">
        <v>87</v>
      </c>
      <c r="AW465" s="13" t="s">
        <v>144</v>
      </c>
      <c r="AX465" s="13" t="s">
        <v>78</v>
      </c>
      <c r="AY465" s="154" t="s">
        <v>131</v>
      </c>
    </row>
    <row r="466" spans="2:65" s="14" customFormat="1" ht="11.25">
      <c r="B466" s="160"/>
      <c r="D466" s="147" t="s">
        <v>142</v>
      </c>
      <c r="E466" s="161" t="s">
        <v>35</v>
      </c>
      <c r="F466" s="162" t="s">
        <v>150</v>
      </c>
      <c r="H466" s="163">
        <v>4.6420000000000003</v>
      </c>
      <c r="I466" s="164"/>
      <c r="L466" s="160"/>
      <c r="M466" s="165"/>
      <c r="T466" s="166"/>
      <c r="AT466" s="161" t="s">
        <v>142</v>
      </c>
      <c r="AU466" s="161" t="s">
        <v>87</v>
      </c>
      <c r="AV466" s="14" t="s">
        <v>151</v>
      </c>
      <c r="AW466" s="14" t="s">
        <v>144</v>
      </c>
      <c r="AX466" s="14" t="s">
        <v>78</v>
      </c>
      <c r="AY466" s="161" t="s">
        <v>131</v>
      </c>
    </row>
    <row r="467" spans="2:65" s="15" customFormat="1" ht="11.25">
      <c r="B467" s="167"/>
      <c r="D467" s="147" t="s">
        <v>142</v>
      </c>
      <c r="E467" s="168" t="s">
        <v>35</v>
      </c>
      <c r="F467" s="169" t="s">
        <v>155</v>
      </c>
      <c r="H467" s="170">
        <v>9.5079999999999991</v>
      </c>
      <c r="I467" s="171"/>
      <c r="L467" s="167"/>
      <c r="M467" s="172"/>
      <c r="T467" s="173"/>
      <c r="AT467" s="168" t="s">
        <v>142</v>
      </c>
      <c r="AU467" s="168" t="s">
        <v>87</v>
      </c>
      <c r="AV467" s="15" t="s">
        <v>138</v>
      </c>
      <c r="AW467" s="15" t="s">
        <v>144</v>
      </c>
      <c r="AX467" s="15" t="s">
        <v>27</v>
      </c>
      <c r="AY467" s="168" t="s">
        <v>131</v>
      </c>
    </row>
    <row r="468" spans="2:65" s="1" customFormat="1" ht="24.2" customHeight="1">
      <c r="B468" s="34"/>
      <c r="C468" s="129" t="s">
        <v>426</v>
      </c>
      <c r="D468" s="129" t="s">
        <v>133</v>
      </c>
      <c r="E468" s="130" t="s">
        <v>427</v>
      </c>
      <c r="F468" s="131" t="s">
        <v>428</v>
      </c>
      <c r="G468" s="132" t="s">
        <v>136</v>
      </c>
      <c r="H468" s="133">
        <v>16.940000000000001</v>
      </c>
      <c r="I468" s="134"/>
      <c r="J468" s="135">
        <f>ROUND(I468*H468,2)</f>
        <v>0</v>
      </c>
      <c r="K468" s="131" t="s">
        <v>137</v>
      </c>
      <c r="L468" s="34"/>
      <c r="M468" s="136" t="s">
        <v>35</v>
      </c>
      <c r="N468" s="137" t="s">
        <v>49</v>
      </c>
      <c r="P468" s="138">
        <f>O468*H468</f>
        <v>0</v>
      </c>
      <c r="Q468" s="138">
        <v>7.8799999999999999E-3</v>
      </c>
      <c r="R468" s="138">
        <f>Q468*H468</f>
        <v>0.1334872</v>
      </c>
      <c r="S468" s="138">
        <v>0</v>
      </c>
      <c r="T468" s="139">
        <f>S468*H468</f>
        <v>0</v>
      </c>
      <c r="AR468" s="140" t="s">
        <v>138</v>
      </c>
      <c r="AT468" s="140" t="s">
        <v>133</v>
      </c>
      <c r="AU468" s="140" t="s">
        <v>87</v>
      </c>
      <c r="AY468" s="18" t="s">
        <v>131</v>
      </c>
      <c r="BE468" s="141">
        <f>IF(N468="základní",J468,0)</f>
        <v>0</v>
      </c>
      <c r="BF468" s="141">
        <f>IF(N468="snížená",J468,0)</f>
        <v>0</v>
      </c>
      <c r="BG468" s="141">
        <f>IF(N468="zákl. přenesená",J468,0)</f>
        <v>0</v>
      </c>
      <c r="BH468" s="141">
        <f>IF(N468="sníž. přenesená",J468,0)</f>
        <v>0</v>
      </c>
      <c r="BI468" s="141">
        <f>IF(N468="nulová",J468,0)</f>
        <v>0</v>
      </c>
      <c r="BJ468" s="18" t="s">
        <v>27</v>
      </c>
      <c r="BK468" s="141">
        <f>ROUND(I468*H468,2)</f>
        <v>0</v>
      </c>
      <c r="BL468" s="18" t="s">
        <v>138</v>
      </c>
      <c r="BM468" s="140" t="s">
        <v>429</v>
      </c>
    </row>
    <row r="469" spans="2:65" s="1" customFormat="1" ht="11.25">
      <c r="B469" s="34"/>
      <c r="D469" s="142" t="s">
        <v>140</v>
      </c>
      <c r="F469" s="143" t="s">
        <v>430</v>
      </c>
      <c r="I469" s="144"/>
      <c r="L469" s="34"/>
      <c r="M469" s="145"/>
      <c r="T469" s="55"/>
      <c r="AT469" s="18" t="s">
        <v>140</v>
      </c>
      <c r="AU469" s="18" t="s">
        <v>87</v>
      </c>
    </row>
    <row r="470" spans="2:65" s="12" customFormat="1" ht="11.25">
      <c r="B470" s="146"/>
      <c r="D470" s="147" t="s">
        <v>142</v>
      </c>
      <c r="E470" s="148" t="s">
        <v>35</v>
      </c>
      <c r="F470" s="149" t="s">
        <v>145</v>
      </c>
      <c r="H470" s="148" t="s">
        <v>35</v>
      </c>
      <c r="I470" s="150"/>
      <c r="L470" s="146"/>
      <c r="M470" s="151"/>
      <c r="T470" s="152"/>
      <c r="AT470" s="148" t="s">
        <v>142</v>
      </c>
      <c r="AU470" s="148" t="s">
        <v>87</v>
      </c>
      <c r="AV470" s="12" t="s">
        <v>27</v>
      </c>
      <c r="AW470" s="12" t="s">
        <v>144</v>
      </c>
      <c r="AX470" s="12" t="s">
        <v>78</v>
      </c>
      <c r="AY470" s="148" t="s">
        <v>131</v>
      </c>
    </row>
    <row r="471" spans="2:65" s="13" customFormat="1" ht="11.25">
      <c r="B471" s="153"/>
      <c r="D471" s="147" t="s">
        <v>142</v>
      </c>
      <c r="E471" s="154" t="s">
        <v>35</v>
      </c>
      <c r="F471" s="155" t="s">
        <v>431</v>
      </c>
      <c r="H471" s="156">
        <v>1.94</v>
      </c>
      <c r="I471" s="157"/>
      <c r="L471" s="153"/>
      <c r="M471" s="158"/>
      <c r="T471" s="159"/>
      <c r="AT471" s="154" t="s">
        <v>142</v>
      </c>
      <c r="AU471" s="154" t="s">
        <v>87</v>
      </c>
      <c r="AV471" s="13" t="s">
        <v>87</v>
      </c>
      <c r="AW471" s="13" t="s">
        <v>144</v>
      </c>
      <c r="AX471" s="13" t="s">
        <v>78</v>
      </c>
      <c r="AY471" s="154" t="s">
        <v>131</v>
      </c>
    </row>
    <row r="472" spans="2:65" s="13" customFormat="1" ht="11.25">
      <c r="B472" s="153"/>
      <c r="D472" s="147" t="s">
        <v>142</v>
      </c>
      <c r="E472" s="154" t="s">
        <v>35</v>
      </c>
      <c r="F472" s="155" t="s">
        <v>432</v>
      </c>
      <c r="H472" s="156">
        <v>1.08</v>
      </c>
      <c r="I472" s="157"/>
      <c r="L472" s="153"/>
      <c r="M472" s="158"/>
      <c r="T472" s="159"/>
      <c r="AT472" s="154" t="s">
        <v>142</v>
      </c>
      <c r="AU472" s="154" t="s">
        <v>87</v>
      </c>
      <c r="AV472" s="13" t="s">
        <v>87</v>
      </c>
      <c r="AW472" s="13" t="s">
        <v>144</v>
      </c>
      <c r="AX472" s="13" t="s">
        <v>78</v>
      </c>
      <c r="AY472" s="154" t="s">
        <v>131</v>
      </c>
    </row>
    <row r="473" spans="2:65" s="13" customFormat="1" ht="11.25">
      <c r="B473" s="153"/>
      <c r="D473" s="147" t="s">
        <v>142</v>
      </c>
      <c r="E473" s="154" t="s">
        <v>35</v>
      </c>
      <c r="F473" s="155" t="s">
        <v>433</v>
      </c>
      <c r="H473" s="156">
        <v>1.08</v>
      </c>
      <c r="I473" s="157"/>
      <c r="L473" s="153"/>
      <c r="M473" s="158"/>
      <c r="T473" s="159"/>
      <c r="AT473" s="154" t="s">
        <v>142</v>
      </c>
      <c r="AU473" s="154" t="s">
        <v>87</v>
      </c>
      <c r="AV473" s="13" t="s">
        <v>87</v>
      </c>
      <c r="AW473" s="13" t="s">
        <v>144</v>
      </c>
      <c r="AX473" s="13" t="s">
        <v>78</v>
      </c>
      <c r="AY473" s="154" t="s">
        <v>131</v>
      </c>
    </row>
    <row r="474" spans="2:65" s="13" customFormat="1" ht="11.25">
      <c r="B474" s="153"/>
      <c r="D474" s="147" t="s">
        <v>142</v>
      </c>
      <c r="E474" s="154" t="s">
        <v>35</v>
      </c>
      <c r="F474" s="155" t="s">
        <v>434</v>
      </c>
      <c r="H474" s="156">
        <v>2.3600000000000003</v>
      </c>
      <c r="I474" s="157"/>
      <c r="L474" s="153"/>
      <c r="M474" s="158"/>
      <c r="T474" s="159"/>
      <c r="AT474" s="154" t="s">
        <v>142</v>
      </c>
      <c r="AU474" s="154" t="s">
        <v>87</v>
      </c>
      <c r="AV474" s="13" t="s">
        <v>87</v>
      </c>
      <c r="AW474" s="13" t="s">
        <v>144</v>
      </c>
      <c r="AX474" s="13" t="s">
        <v>78</v>
      </c>
      <c r="AY474" s="154" t="s">
        <v>131</v>
      </c>
    </row>
    <row r="475" spans="2:65" s="13" customFormat="1" ht="11.25">
      <c r="B475" s="153"/>
      <c r="D475" s="147" t="s">
        <v>142</v>
      </c>
      <c r="E475" s="154" t="s">
        <v>35</v>
      </c>
      <c r="F475" s="155" t="s">
        <v>435</v>
      </c>
      <c r="H475" s="156">
        <v>2.16</v>
      </c>
      <c r="I475" s="157"/>
      <c r="L475" s="153"/>
      <c r="M475" s="158"/>
      <c r="T475" s="159"/>
      <c r="AT475" s="154" t="s">
        <v>142</v>
      </c>
      <c r="AU475" s="154" t="s">
        <v>87</v>
      </c>
      <c r="AV475" s="13" t="s">
        <v>87</v>
      </c>
      <c r="AW475" s="13" t="s">
        <v>144</v>
      </c>
      <c r="AX475" s="13" t="s">
        <v>78</v>
      </c>
      <c r="AY475" s="154" t="s">
        <v>131</v>
      </c>
    </row>
    <row r="476" spans="2:65" s="14" customFormat="1" ht="11.25">
      <c r="B476" s="160"/>
      <c r="D476" s="147" t="s">
        <v>142</v>
      </c>
      <c r="E476" s="161" t="s">
        <v>35</v>
      </c>
      <c r="F476" s="162" t="s">
        <v>150</v>
      </c>
      <c r="H476" s="163">
        <v>8.620000000000001</v>
      </c>
      <c r="I476" s="164"/>
      <c r="L476" s="160"/>
      <c r="M476" s="165"/>
      <c r="T476" s="166"/>
      <c r="AT476" s="161" t="s">
        <v>142</v>
      </c>
      <c r="AU476" s="161" t="s">
        <v>87</v>
      </c>
      <c r="AV476" s="14" t="s">
        <v>151</v>
      </c>
      <c r="AW476" s="14" t="s">
        <v>144</v>
      </c>
      <c r="AX476" s="14" t="s">
        <v>78</v>
      </c>
      <c r="AY476" s="161" t="s">
        <v>131</v>
      </c>
    </row>
    <row r="477" spans="2:65" s="12" customFormat="1" ht="11.25">
      <c r="B477" s="146"/>
      <c r="D477" s="147" t="s">
        <v>142</v>
      </c>
      <c r="E477" s="148" t="s">
        <v>35</v>
      </c>
      <c r="F477" s="149" t="s">
        <v>152</v>
      </c>
      <c r="H477" s="148" t="s">
        <v>35</v>
      </c>
      <c r="I477" s="150"/>
      <c r="L477" s="146"/>
      <c r="M477" s="151"/>
      <c r="T477" s="152"/>
      <c r="AT477" s="148" t="s">
        <v>142</v>
      </c>
      <c r="AU477" s="148" t="s">
        <v>87</v>
      </c>
      <c r="AV477" s="12" t="s">
        <v>27</v>
      </c>
      <c r="AW477" s="12" t="s">
        <v>144</v>
      </c>
      <c r="AX477" s="12" t="s">
        <v>78</v>
      </c>
      <c r="AY477" s="148" t="s">
        <v>131</v>
      </c>
    </row>
    <row r="478" spans="2:65" s="13" customFormat="1" ht="11.25">
      <c r="B478" s="153"/>
      <c r="D478" s="147" t="s">
        <v>142</v>
      </c>
      <c r="E478" s="154" t="s">
        <v>35</v>
      </c>
      <c r="F478" s="155" t="s">
        <v>436</v>
      </c>
      <c r="H478" s="156">
        <v>1.94</v>
      </c>
      <c r="I478" s="157"/>
      <c r="L478" s="153"/>
      <c r="M478" s="158"/>
      <c r="T478" s="159"/>
      <c r="AT478" s="154" t="s">
        <v>142</v>
      </c>
      <c r="AU478" s="154" t="s">
        <v>87</v>
      </c>
      <c r="AV478" s="13" t="s">
        <v>87</v>
      </c>
      <c r="AW478" s="13" t="s">
        <v>144</v>
      </c>
      <c r="AX478" s="13" t="s">
        <v>78</v>
      </c>
      <c r="AY478" s="154" t="s">
        <v>131</v>
      </c>
    </row>
    <row r="479" spans="2:65" s="13" customFormat="1" ht="11.25">
      <c r="B479" s="153"/>
      <c r="D479" s="147" t="s">
        <v>142</v>
      </c>
      <c r="E479" s="154" t="s">
        <v>35</v>
      </c>
      <c r="F479" s="155" t="s">
        <v>437</v>
      </c>
      <c r="H479" s="156">
        <v>0.86</v>
      </c>
      <c r="I479" s="157"/>
      <c r="L479" s="153"/>
      <c r="M479" s="158"/>
      <c r="T479" s="159"/>
      <c r="AT479" s="154" t="s">
        <v>142</v>
      </c>
      <c r="AU479" s="154" t="s">
        <v>87</v>
      </c>
      <c r="AV479" s="13" t="s">
        <v>87</v>
      </c>
      <c r="AW479" s="13" t="s">
        <v>144</v>
      </c>
      <c r="AX479" s="13" t="s">
        <v>78</v>
      </c>
      <c r="AY479" s="154" t="s">
        <v>131</v>
      </c>
    </row>
    <row r="480" spans="2:65" s="13" customFormat="1" ht="11.25">
      <c r="B480" s="153"/>
      <c r="D480" s="147" t="s">
        <v>142</v>
      </c>
      <c r="E480" s="154" t="s">
        <v>35</v>
      </c>
      <c r="F480" s="155" t="s">
        <v>438</v>
      </c>
      <c r="H480" s="156">
        <v>1.08</v>
      </c>
      <c r="I480" s="157"/>
      <c r="L480" s="153"/>
      <c r="M480" s="158"/>
      <c r="T480" s="159"/>
      <c r="AT480" s="154" t="s">
        <v>142</v>
      </c>
      <c r="AU480" s="154" t="s">
        <v>87</v>
      </c>
      <c r="AV480" s="13" t="s">
        <v>87</v>
      </c>
      <c r="AW480" s="13" t="s">
        <v>144</v>
      </c>
      <c r="AX480" s="13" t="s">
        <v>78</v>
      </c>
      <c r="AY480" s="154" t="s">
        <v>131</v>
      </c>
    </row>
    <row r="481" spans="2:65" s="13" customFormat="1" ht="11.25">
      <c r="B481" s="153"/>
      <c r="D481" s="147" t="s">
        <v>142</v>
      </c>
      <c r="E481" s="154" t="s">
        <v>35</v>
      </c>
      <c r="F481" s="155" t="s">
        <v>439</v>
      </c>
      <c r="H481" s="156">
        <v>2.3000000000000003</v>
      </c>
      <c r="I481" s="157"/>
      <c r="L481" s="153"/>
      <c r="M481" s="158"/>
      <c r="T481" s="159"/>
      <c r="AT481" s="154" t="s">
        <v>142</v>
      </c>
      <c r="AU481" s="154" t="s">
        <v>87</v>
      </c>
      <c r="AV481" s="13" t="s">
        <v>87</v>
      </c>
      <c r="AW481" s="13" t="s">
        <v>144</v>
      </c>
      <c r="AX481" s="13" t="s">
        <v>78</v>
      </c>
      <c r="AY481" s="154" t="s">
        <v>131</v>
      </c>
    </row>
    <row r="482" spans="2:65" s="13" customFormat="1" ht="11.25">
      <c r="B482" s="153"/>
      <c r="D482" s="147" t="s">
        <v>142</v>
      </c>
      <c r="E482" s="154" t="s">
        <v>35</v>
      </c>
      <c r="F482" s="155" t="s">
        <v>440</v>
      </c>
      <c r="H482" s="156">
        <v>2.14</v>
      </c>
      <c r="I482" s="157"/>
      <c r="L482" s="153"/>
      <c r="M482" s="158"/>
      <c r="T482" s="159"/>
      <c r="AT482" s="154" t="s">
        <v>142</v>
      </c>
      <c r="AU482" s="154" t="s">
        <v>87</v>
      </c>
      <c r="AV482" s="13" t="s">
        <v>87</v>
      </c>
      <c r="AW482" s="13" t="s">
        <v>144</v>
      </c>
      <c r="AX482" s="13" t="s">
        <v>78</v>
      </c>
      <c r="AY482" s="154" t="s">
        <v>131</v>
      </c>
    </row>
    <row r="483" spans="2:65" s="14" customFormat="1" ht="11.25">
      <c r="B483" s="160"/>
      <c r="D483" s="147" t="s">
        <v>142</v>
      </c>
      <c r="E483" s="161" t="s">
        <v>35</v>
      </c>
      <c r="F483" s="162" t="s">
        <v>150</v>
      </c>
      <c r="H483" s="163">
        <v>8.32</v>
      </c>
      <c r="I483" s="164"/>
      <c r="L483" s="160"/>
      <c r="M483" s="165"/>
      <c r="T483" s="166"/>
      <c r="AT483" s="161" t="s">
        <v>142</v>
      </c>
      <c r="AU483" s="161" t="s">
        <v>87</v>
      </c>
      <c r="AV483" s="14" t="s">
        <v>151</v>
      </c>
      <c r="AW483" s="14" t="s">
        <v>144</v>
      </c>
      <c r="AX483" s="14" t="s">
        <v>78</v>
      </c>
      <c r="AY483" s="161" t="s">
        <v>131</v>
      </c>
    </row>
    <row r="484" spans="2:65" s="15" customFormat="1" ht="11.25">
      <c r="B484" s="167"/>
      <c r="D484" s="147" t="s">
        <v>142</v>
      </c>
      <c r="E484" s="168" t="s">
        <v>35</v>
      </c>
      <c r="F484" s="169" t="s">
        <v>155</v>
      </c>
      <c r="H484" s="170">
        <v>16.940000000000001</v>
      </c>
      <c r="I484" s="171"/>
      <c r="L484" s="167"/>
      <c r="M484" s="172"/>
      <c r="T484" s="173"/>
      <c r="AT484" s="168" t="s">
        <v>142</v>
      </c>
      <c r="AU484" s="168" t="s">
        <v>87</v>
      </c>
      <c r="AV484" s="15" t="s">
        <v>138</v>
      </c>
      <c r="AW484" s="15" t="s">
        <v>144</v>
      </c>
      <c r="AX484" s="15" t="s">
        <v>27</v>
      </c>
      <c r="AY484" s="168" t="s">
        <v>131</v>
      </c>
    </row>
    <row r="485" spans="2:65" s="1" customFormat="1" ht="24.2" customHeight="1">
      <c r="B485" s="34"/>
      <c r="C485" s="129" t="s">
        <v>441</v>
      </c>
      <c r="D485" s="129" t="s">
        <v>133</v>
      </c>
      <c r="E485" s="130" t="s">
        <v>442</v>
      </c>
      <c r="F485" s="131" t="s">
        <v>443</v>
      </c>
      <c r="G485" s="132" t="s">
        <v>136</v>
      </c>
      <c r="H485" s="133">
        <v>16.940000000000001</v>
      </c>
      <c r="I485" s="134"/>
      <c r="J485" s="135">
        <f>ROUND(I485*H485,2)</f>
        <v>0</v>
      </c>
      <c r="K485" s="131" t="s">
        <v>137</v>
      </c>
      <c r="L485" s="34"/>
      <c r="M485" s="136" t="s">
        <v>35</v>
      </c>
      <c r="N485" s="137" t="s">
        <v>49</v>
      </c>
      <c r="P485" s="138">
        <f>O485*H485</f>
        <v>0</v>
      </c>
      <c r="Q485" s="138">
        <v>0</v>
      </c>
      <c r="R485" s="138">
        <f>Q485*H485</f>
        <v>0</v>
      </c>
      <c r="S485" s="138">
        <v>0</v>
      </c>
      <c r="T485" s="139">
        <f>S485*H485</f>
        <v>0</v>
      </c>
      <c r="AR485" s="140" t="s">
        <v>138</v>
      </c>
      <c r="AT485" s="140" t="s">
        <v>133</v>
      </c>
      <c r="AU485" s="140" t="s">
        <v>87</v>
      </c>
      <c r="AY485" s="18" t="s">
        <v>131</v>
      </c>
      <c r="BE485" s="141">
        <f>IF(N485="základní",J485,0)</f>
        <v>0</v>
      </c>
      <c r="BF485" s="141">
        <f>IF(N485="snížená",J485,0)</f>
        <v>0</v>
      </c>
      <c r="BG485" s="141">
        <f>IF(N485="zákl. přenesená",J485,0)</f>
        <v>0</v>
      </c>
      <c r="BH485" s="141">
        <f>IF(N485="sníž. přenesená",J485,0)</f>
        <v>0</v>
      </c>
      <c r="BI485" s="141">
        <f>IF(N485="nulová",J485,0)</f>
        <v>0</v>
      </c>
      <c r="BJ485" s="18" t="s">
        <v>27</v>
      </c>
      <c r="BK485" s="141">
        <f>ROUND(I485*H485,2)</f>
        <v>0</v>
      </c>
      <c r="BL485" s="18" t="s">
        <v>138</v>
      </c>
      <c r="BM485" s="140" t="s">
        <v>444</v>
      </c>
    </row>
    <row r="486" spans="2:65" s="1" customFormat="1" ht="11.25">
      <c r="B486" s="34"/>
      <c r="D486" s="142" t="s">
        <v>140</v>
      </c>
      <c r="F486" s="143" t="s">
        <v>445</v>
      </c>
      <c r="I486" s="144"/>
      <c r="L486" s="34"/>
      <c r="M486" s="145"/>
      <c r="T486" s="55"/>
      <c r="AT486" s="18" t="s">
        <v>140</v>
      </c>
      <c r="AU486" s="18" t="s">
        <v>87</v>
      </c>
    </row>
    <row r="487" spans="2:65" s="12" customFormat="1" ht="11.25">
      <c r="B487" s="146"/>
      <c r="D487" s="147" t="s">
        <v>142</v>
      </c>
      <c r="E487" s="148" t="s">
        <v>35</v>
      </c>
      <c r="F487" s="149" t="s">
        <v>145</v>
      </c>
      <c r="H487" s="148" t="s">
        <v>35</v>
      </c>
      <c r="I487" s="150"/>
      <c r="L487" s="146"/>
      <c r="M487" s="151"/>
      <c r="T487" s="152"/>
      <c r="AT487" s="148" t="s">
        <v>142</v>
      </c>
      <c r="AU487" s="148" t="s">
        <v>87</v>
      </c>
      <c r="AV487" s="12" t="s">
        <v>27</v>
      </c>
      <c r="AW487" s="12" t="s">
        <v>144</v>
      </c>
      <c r="AX487" s="12" t="s">
        <v>78</v>
      </c>
      <c r="AY487" s="148" t="s">
        <v>131</v>
      </c>
    </row>
    <row r="488" spans="2:65" s="13" customFormat="1" ht="11.25">
      <c r="B488" s="153"/>
      <c r="D488" s="147" t="s">
        <v>142</v>
      </c>
      <c r="E488" s="154" t="s">
        <v>35</v>
      </c>
      <c r="F488" s="155" t="s">
        <v>431</v>
      </c>
      <c r="H488" s="156">
        <v>1.94</v>
      </c>
      <c r="I488" s="157"/>
      <c r="L488" s="153"/>
      <c r="M488" s="158"/>
      <c r="T488" s="159"/>
      <c r="AT488" s="154" t="s">
        <v>142</v>
      </c>
      <c r="AU488" s="154" t="s">
        <v>87</v>
      </c>
      <c r="AV488" s="13" t="s">
        <v>87</v>
      </c>
      <c r="AW488" s="13" t="s">
        <v>144</v>
      </c>
      <c r="AX488" s="13" t="s">
        <v>78</v>
      </c>
      <c r="AY488" s="154" t="s">
        <v>131</v>
      </c>
    </row>
    <row r="489" spans="2:65" s="13" customFormat="1" ht="11.25">
      <c r="B489" s="153"/>
      <c r="D489" s="147" t="s">
        <v>142</v>
      </c>
      <c r="E489" s="154" t="s">
        <v>35</v>
      </c>
      <c r="F489" s="155" t="s">
        <v>432</v>
      </c>
      <c r="H489" s="156">
        <v>1.08</v>
      </c>
      <c r="I489" s="157"/>
      <c r="L489" s="153"/>
      <c r="M489" s="158"/>
      <c r="T489" s="159"/>
      <c r="AT489" s="154" t="s">
        <v>142</v>
      </c>
      <c r="AU489" s="154" t="s">
        <v>87</v>
      </c>
      <c r="AV489" s="13" t="s">
        <v>87</v>
      </c>
      <c r="AW489" s="13" t="s">
        <v>144</v>
      </c>
      <c r="AX489" s="13" t="s">
        <v>78</v>
      </c>
      <c r="AY489" s="154" t="s">
        <v>131</v>
      </c>
    </row>
    <row r="490" spans="2:65" s="13" customFormat="1" ht="11.25">
      <c r="B490" s="153"/>
      <c r="D490" s="147" t="s">
        <v>142</v>
      </c>
      <c r="E490" s="154" t="s">
        <v>35</v>
      </c>
      <c r="F490" s="155" t="s">
        <v>433</v>
      </c>
      <c r="H490" s="156">
        <v>1.08</v>
      </c>
      <c r="I490" s="157"/>
      <c r="L490" s="153"/>
      <c r="M490" s="158"/>
      <c r="T490" s="159"/>
      <c r="AT490" s="154" t="s">
        <v>142</v>
      </c>
      <c r="AU490" s="154" t="s">
        <v>87</v>
      </c>
      <c r="AV490" s="13" t="s">
        <v>87</v>
      </c>
      <c r="AW490" s="13" t="s">
        <v>144</v>
      </c>
      <c r="AX490" s="13" t="s">
        <v>78</v>
      </c>
      <c r="AY490" s="154" t="s">
        <v>131</v>
      </c>
    </row>
    <row r="491" spans="2:65" s="13" customFormat="1" ht="11.25">
      <c r="B491" s="153"/>
      <c r="D491" s="147" t="s">
        <v>142</v>
      </c>
      <c r="E491" s="154" t="s">
        <v>35</v>
      </c>
      <c r="F491" s="155" t="s">
        <v>434</v>
      </c>
      <c r="H491" s="156">
        <v>2.3600000000000003</v>
      </c>
      <c r="I491" s="157"/>
      <c r="L491" s="153"/>
      <c r="M491" s="158"/>
      <c r="T491" s="159"/>
      <c r="AT491" s="154" t="s">
        <v>142</v>
      </c>
      <c r="AU491" s="154" t="s">
        <v>87</v>
      </c>
      <c r="AV491" s="13" t="s">
        <v>87</v>
      </c>
      <c r="AW491" s="13" t="s">
        <v>144</v>
      </c>
      <c r="AX491" s="13" t="s">
        <v>78</v>
      </c>
      <c r="AY491" s="154" t="s">
        <v>131</v>
      </c>
    </row>
    <row r="492" spans="2:65" s="13" customFormat="1" ht="11.25">
      <c r="B492" s="153"/>
      <c r="D492" s="147" t="s">
        <v>142</v>
      </c>
      <c r="E492" s="154" t="s">
        <v>35</v>
      </c>
      <c r="F492" s="155" t="s">
        <v>435</v>
      </c>
      <c r="H492" s="156">
        <v>2.16</v>
      </c>
      <c r="I492" s="157"/>
      <c r="L492" s="153"/>
      <c r="M492" s="158"/>
      <c r="T492" s="159"/>
      <c r="AT492" s="154" t="s">
        <v>142</v>
      </c>
      <c r="AU492" s="154" t="s">
        <v>87</v>
      </c>
      <c r="AV492" s="13" t="s">
        <v>87</v>
      </c>
      <c r="AW492" s="13" t="s">
        <v>144</v>
      </c>
      <c r="AX492" s="13" t="s">
        <v>78</v>
      </c>
      <c r="AY492" s="154" t="s">
        <v>131</v>
      </c>
    </row>
    <row r="493" spans="2:65" s="14" customFormat="1" ht="11.25">
      <c r="B493" s="160"/>
      <c r="D493" s="147" t="s">
        <v>142</v>
      </c>
      <c r="E493" s="161" t="s">
        <v>35</v>
      </c>
      <c r="F493" s="162" t="s">
        <v>150</v>
      </c>
      <c r="H493" s="163">
        <v>8.620000000000001</v>
      </c>
      <c r="I493" s="164"/>
      <c r="L493" s="160"/>
      <c r="M493" s="165"/>
      <c r="T493" s="166"/>
      <c r="AT493" s="161" t="s">
        <v>142</v>
      </c>
      <c r="AU493" s="161" t="s">
        <v>87</v>
      </c>
      <c r="AV493" s="14" t="s">
        <v>151</v>
      </c>
      <c r="AW493" s="14" t="s">
        <v>144</v>
      </c>
      <c r="AX493" s="14" t="s">
        <v>78</v>
      </c>
      <c r="AY493" s="161" t="s">
        <v>131</v>
      </c>
    </row>
    <row r="494" spans="2:65" s="12" customFormat="1" ht="11.25">
      <c r="B494" s="146"/>
      <c r="D494" s="147" t="s">
        <v>142</v>
      </c>
      <c r="E494" s="148" t="s">
        <v>35</v>
      </c>
      <c r="F494" s="149" t="s">
        <v>152</v>
      </c>
      <c r="H494" s="148" t="s">
        <v>35</v>
      </c>
      <c r="I494" s="150"/>
      <c r="L494" s="146"/>
      <c r="M494" s="151"/>
      <c r="T494" s="152"/>
      <c r="AT494" s="148" t="s">
        <v>142</v>
      </c>
      <c r="AU494" s="148" t="s">
        <v>87</v>
      </c>
      <c r="AV494" s="12" t="s">
        <v>27</v>
      </c>
      <c r="AW494" s="12" t="s">
        <v>144</v>
      </c>
      <c r="AX494" s="12" t="s">
        <v>78</v>
      </c>
      <c r="AY494" s="148" t="s">
        <v>131</v>
      </c>
    </row>
    <row r="495" spans="2:65" s="13" customFormat="1" ht="11.25">
      <c r="B495" s="153"/>
      <c r="D495" s="147" t="s">
        <v>142</v>
      </c>
      <c r="E495" s="154" t="s">
        <v>35</v>
      </c>
      <c r="F495" s="155" t="s">
        <v>436</v>
      </c>
      <c r="H495" s="156">
        <v>1.94</v>
      </c>
      <c r="I495" s="157"/>
      <c r="L495" s="153"/>
      <c r="M495" s="158"/>
      <c r="T495" s="159"/>
      <c r="AT495" s="154" t="s">
        <v>142</v>
      </c>
      <c r="AU495" s="154" t="s">
        <v>87</v>
      </c>
      <c r="AV495" s="13" t="s">
        <v>87</v>
      </c>
      <c r="AW495" s="13" t="s">
        <v>144</v>
      </c>
      <c r="AX495" s="13" t="s">
        <v>78</v>
      </c>
      <c r="AY495" s="154" t="s">
        <v>131</v>
      </c>
    </row>
    <row r="496" spans="2:65" s="13" customFormat="1" ht="11.25">
      <c r="B496" s="153"/>
      <c r="D496" s="147" t="s">
        <v>142</v>
      </c>
      <c r="E496" s="154" t="s">
        <v>35</v>
      </c>
      <c r="F496" s="155" t="s">
        <v>437</v>
      </c>
      <c r="H496" s="156">
        <v>0.86</v>
      </c>
      <c r="I496" s="157"/>
      <c r="L496" s="153"/>
      <c r="M496" s="158"/>
      <c r="T496" s="159"/>
      <c r="AT496" s="154" t="s">
        <v>142</v>
      </c>
      <c r="AU496" s="154" t="s">
        <v>87</v>
      </c>
      <c r="AV496" s="13" t="s">
        <v>87</v>
      </c>
      <c r="AW496" s="13" t="s">
        <v>144</v>
      </c>
      <c r="AX496" s="13" t="s">
        <v>78</v>
      </c>
      <c r="AY496" s="154" t="s">
        <v>131</v>
      </c>
    </row>
    <row r="497" spans="2:65" s="13" customFormat="1" ht="11.25">
      <c r="B497" s="153"/>
      <c r="D497" s="147" t="s">
        <v>142</v>
      </c>
      <c r="E497" s="154" t="s">
        <v>35</v>
      </c>
      <c r="F497" s="155" t="s">
        <v>438</v>
      </c>
      <c r="H497" s="156">
        <v>1.08</v>
      </c>
      <c r="I497" s="157"/>
      <c r="L497" s="153"/>
      <c r="M497" s="158"/>
      <c r="T497" s="159"/>
      <c r="AT497" s="154" t="s">
        <v>142</v>
      </c>
      <c r="AU497" s="154" t="s">
        <v>87</v>
      </c>
      <c r="AV497" s="13" t="s">
        <v>87</v>
      </c>
      <c r="AW497" s="13" t="s">
        <v>144</v>
      </c>
      <c r="AX497" s="13" t="s">
        <v>78</v>
      </c>
      <c r="AY497" s="154" t="s">
        <v>131</v>
      </c>
    </row>
    <row r="498" spans="2:65" s="13" customFormat="1" ht="11.25">
      <c r="B498" s="153"/>
      <c r="D498" s="147" t="s">
        <v>142</v>
      </c>
      <c r="E498" s="154" t="s">
        <v>35</v>
      </c>
      <c r="F498" s="155" t="s">
        <v>439</v>
      </c>
      <c r="H498" s="156">
        <v>2.3000000000000003</v>
      </c>
      <c r="I498" s="157"/>
      <c r="L498" s="153"/>
      <c r="M498" s="158"/>
      <c r="T498" s="159"/>
      <c r="AT498" s="154" t="s">
        <v>142</v>
      </c>
      <c r="AU498" s="154" t="s">
        <v>87</v>
      </c>
      <c r="AV498" s="13" t="s">
        <v>87</v>
      </c>
      <c r="AW498" s="13" t="s">
        <v>144</v>
      </c>
      <c r="AX498" s="13" t="s">
        <v>78</v>
      </c>
      <c r="AY498" s="154" t="s">
        <v>131</v>
      </c>
    </row>
    <row r="499" spans="2:65" s="13" customFormat="1" ht="11.25">
      <c r="B499" s="153"/>
      <c r="D499" s="147" t="s">
        <v>142</v>
      </c>
      <c r="E499" s="154" t="s">
        <v>35</v>
      </c>
      <c r="F499" s="155" t="s">
        <v>440</v>
      </c>
      <c r="H499" s="156">
        <v>2.14</v>
      </c>
      <c r="I499" s="157"/>
      <c r="L499" s="153"/>
      <c r="M499" s="158"/>
      <c r="T499" s="159"/>
      <c r="AT499" s="154" t="s">
        <v>142</v>
      </c>
      <c r="AU499" s="154" t="s">
        <v>87</v>
      </c>
      <c r="AV499" s="13" t="s">
        <v>87</v>
      </c>
      <c r="AW499" s="13" t="s">
        <v>144</v>
      </c>
      <c r="AX499" s="13" t="s">
        <v>78</v>
      </c>
      <c r="AY499" s="154" t="s">
        <v>131</v>
      </c>
    </row>
    <row r="500" spans="2:65" s="14" customFormat="1" ht="11.25">
      <c r="B500" s="160"/>
      <c r="D500" s="147" t="s">
        <v>142</v>
      </c>
      <c r="E500" s="161" t="s">
        <v>35</v>
      </c>
      <c r="F500" s="162" t="s">
        <v>150</v>
      </c>
      <c r="H500" s="163">
        <v>8.32</v>
      </c>
      <c r="I500" s="164"/>
      <c r="L500" s="160"/>
      <c r="M500" s="165"/>
      <c r="T500" s="166"/>
      <c r="AT500" s="161" t="s">
        <v>142</v>
      </c>
      <c r="AU500" s="161" t="s">
        <v>87</v>
      </c>
      <c r="AV500" s="14" t="s">
        <v>151</v>
      </c>
      <c r="AW500" s="14" t="s">
        <v>144</v>
      </c>
      <c r="AX500" s="14" t="s">
        <v>78</v>
      </c>
      <c r="AY500" s="161" t="s">
        <v>131</v>
      </c>
    </row>
    <row r="501" spans="2:65" s="15" customFormat="1" ht="11.25">
      <c r="B501" s="167"/>
      <c r="D501" s="147" t="s">
        <v>142</v>
      </c>
      <c r="E501" s="168" t="s">
        <v>35</v>
      </c>
      <c r="F501" s="169" t="s">
        <v>155</v>
      </c>
      <c r="H501" s="170">
        <v>16.940000000000001</v>
      </c>
      <c r="I501" s="171"/>
      <c r="L501" s="167"/>
      <c r="M501" s="172"/>
      <c r="T501" s="173"/>
      <c r="AT501" s="168" t="s">
        <v>142</v>
      </c>
      <c r="AU501" s="168" t="s">
        <v>87</v>
      </c>
      <c r="AV501" s="15" t="s">
        <v>138</v>
      </c>
      <c r="AW501" s="15" t="s">
        <v>144</v>
      </c>
      <c r="AX501" s="15" t="s">
        <v>27</v>
      </c>
      <c r="AY501" s="168" t="s">
        <v>131</v>
      </c>
    </row>
    <row r="502" spans="2:65" s="1" customFormat="1" ht="16.5" customHeight="1">
      <c r="B502" s="34"/>
      <c r="C502" s="129" t="s">
        <v>446</v>
      </c>
      <c r="D502" s="129" t="s">
        <v>133</v>
      </c>
      <c r="E502" s="130" t="s">
        <v>447</v>
      </c>
      <c r="F502" s="131" t="s">
        <v>448</v>
      </c>
      <c r="G502" s="132" t="s">
        <v>238</v>
      </c>
      <c r="H502" s="133">
        <v>0.219</v>
      </c>
      <c r="I502" s="134"/>
      <c r="J502" s="135">
        <f>ROUND(I502*H502,2)</f>
        <v>0</v>
      </c>
      <c r="K502" s="131" t="s">
        <v>137</v>
      </c>
      <c r="L502" s="34"/>
      <c r="M502" s="136" t="s">
        <v>35</v>
      </c>
      <c r="N502" s="137" t="s">
        <v>49</v>
      </c>
      <c r="P502" s="138">
        <f>O502*H502</f>
        <v>0</v>
      </c>
      <c r="Q502" s="138">
        <v>1.06277</v>
      </c>
      <c r="R502" s="138">
        <f>Q502*H502</f>
        <v>0.23274663000000001</v>
      </c>
      <c r="S502" s="138">
        <v>0</v>
      </c>
      <c r="T502" s="139">
        <f>S502*H502</f>
        <v>0</v>
      </c>
      <c r="AR502" s="140" t="s">
        <v>138</v>
      </c>
      <c r="AT502" s="140" t="s">
        <v>133</v>
      </c>
      <c r="AU502" s="140" t="s">
        <v>87</v>
      </c>
      <c r="AY502" s="18" t="s">
        <v>131</v>
      </c>
      <c r="BE502" s="141">
        <f>IF(N502="základní",J502,0)</f>
        <v>0</v>
      </c>
      <c r="BF502" s="141">
        <f>IF(N502="snížená",J502,0)</f>
        <v>0</v>
      </c>
      <c r="BG502" s="141">
        <f>IF(N502="zákl. přenesená",J502,0)</f>
        <v>0</v>
      </c>
      <c r="BH502" s="141">
        <f>IF(N502="sníž. přenesená",J502,0)</f>
        <v>0</v>
      </c>
      <c r="BI502" s="141">
        <f>IF(N502="nulová",J502,0)</f>
        <v>0</v>
      </c>
      <c r="BJ502" s="18" t="s">
        <v>27</v>
      </c>
      <c r="BK502" s="141">
        <f>ROUND(I502*H502,2)</f>
        <v>0</v>
      </c>
      <c r="BL502" s="18" t="s">
        <v>138</v>
      </c>
      <c r="BM502" s="140" t="s">
        <v>449</v>
      </c>
    </row>
    <row r="503" spans="2:65" s="1" customFormat="1" ht="11.25">
      <c r="B503" s="34"/>
      <c r="D503" s="142" t="s">
        <v>140</v>
      </c>
      <c r="F503" s="143" t="s">
        <v>450</v>
      </c>
      <c r="I503" s="144"/>
      <c r="L503" s="34"/>
      <c r="M503" s="145"/>
      <c r="T503" s="55"/>
      <c r="AT503" s="18" t="s">
        <v>140</v>
      </c>
      <c r="AU503" s="18" t="s">
        <v>87</v>
      </c>
    </row>
    <row r="504" spans="2:65" s="12" customFormat="1" ht="11.25">
      <c r="B504" s="146"/>
      <c r="D504" s="147" t="s">
        <v>142</v>
      </c>
      <c r="E504" s="148" t="s">
        <v>35</v>
      </c>
      <c r="F504" s="149" t="s">
        <v>451</v>
      </c>
      <c r="H504" s="148" t="s">
        <v>35</v>
      </c>
      <c r="I504" s="150"/>
      <c r="L504" s="146"/>
      <c r="M504" s="151"/>
      <c r="T504" s="152"/>
      <c r="AT504" s="148" t="s">
        <v>142</v>
      </c>
      <c r="AU504" s="148" t="s">
        <v>87</v>
      </c>
      <c r="AV504" s="12" t="s">
        <v>27</v>
      </c>
      <c r="AW504" s="12" t="s">
        <v>144</v>
      </c>
      <c r="AX504" s="12" t="s">
        <v>78</v>
      </c>
      <c r="AY504" s="148" t="s">
        <v>131</v>
      </c>
    </row>
    <row r="505" spans="2:65" s="12" customFormat="1" ht="11.25">
      <c r="B505" s="146"/>
      <c r="D505" s="147" t="s">
        <v>142</v>
      </c>
      <c r="E505" s="148" t="s">
        <v>35</v>
      </c>
      <c r="F505" s="149" t="s">
        <v>145</v>
      </c>
      <c r="H505" s="148" t="s">
        <v>35</v>
      </c>
      <c r="I505" s="150"/>
      <c r="L505" s="146"/>
      <c r="M505" s="151"/>
      <c r="T505" s="152"/>
      <c r="AT505" s="148" t="s">
        <v>142</v>
      </c>
      <c r="AU505" s="148" t="s">
        <v>87</v>
      </c>
      <c r="AV505" s="12" t="s">
        <v>27</v>
      </c>
      <c r="AW505" s="12" t="s">
        <v>144</v>
      </c>
      <c r="AX505" s="12" t="s">
        <v>78</v>
      </c>
      <c r="AY505" s="148" t="s">
        <v>131</v>
      </c>
    </row>
    <row r="506" spans="2:65" s="12" customFormat="1" ht="11.25">
      <c r="B506" s="146"/>
      <c r="D506" s="147" t="s">
        <v>142</v>
      </c>
      <c r="E506" s="148" t="s">
        <v>35</v>
      </c>
      <c r="F506" s="149" t="s">
        <v>192</v>
      </c>
      <c r="H506" s="148" t="s">
        <v>35</v>
      </c>
      <c r="I506" s="150"/>
      <c r="L506" s="146"/>
      <c r="M506" s="151"/>
      <c r="T506" s="152"/>
      <c r="AT506" s="148" t="s">
        <v>142</v>
      </c>
      <c r="AU506" s="148" t="s">
        <v>87</v>
      </c>
      <c r="AV506" s="12" t="s">
        <v>27</v>
      </c>
      <c r="AW506" s="12" t="s">
        <v>144</v>
      </c>
      <c r="AX506" s="12" t="s">
        <v>78</v>
      </c>
      <c r="AY506" s="148" t="s">
        <v>131</v>
      </c>
    </row>
    <row r="507" spans="2:65" s="13" customFormat="1" ht="11.25">
      <c r="B507" s="153"/>
      <c r="D507" s="147" t="s">
        <v>142</v>
      </c>
      <c r="E507" s="154" t="s">
        <v>35</v>
      </c>
      <c r="F507" s="155" t="s">
        <v>452</v>
      </c>
      <c r="H507" s="156">
        <v>4.8840000000000001E-2</v>
      </c>
      <c r="I507" s="157"/>
      <c r="L507" s="153"/>
      <c r="M507" s="158"/>
      <c r="T507" s="159"/>
      <c r="AT507" s="154" t="s">
        <v>142</v>
      </c>
      <c r="AU507" s="154" t="s">
        <v>87</v>
      </c>
      <c r="AV507" s="13" t="s">
        <v>87</v>
      </c>
      <c r="AW507" s="13" t="s">
        <v>144</v>
      </c>
      <c r="AX507" s="13" t="s">
        <v>78</v>
      </c>
      <c r="AY507" s="154" t="s">
        <v>131</v>
      </c>
    </row>
    <row r="508" spans="2:65" s="13" customFormat="1" ht="11.25">
      <c r="B508" s="153"/>
      <c r="D508" s="147" t="s">
        <v>142</v>
      </c>
      <c r="E508" s="154" t="s">
        <v>35</v>
      </c>
      <c r="F508" s="155" t="s">
        <v>453</v>
      </c>
      <c r="H508" s="156">
        <v>5.2747200000000001E-2</v>
      </c>
      <c r="I508" s="157"/>
      <c r="L508" s="153"/>
      <c r="M508" s="158"/>
      <c r="T508" s="159"/>
      <c r="AT508" s="154" t="s">
        <v>142</v>
      </c>
      <c r="AU508" s="154" t="s">
        <v>87</v>
      </c>
      <c r="AV508" s="13" t="s">
        <v>87</v>
      </c>
      <c r="AW508" s="13" t="s">
        <v>144</v>
      </c>
      <c r="AX508" s="13" t="s">
        <v>78</v>
      </c>
      <c r="AY508" s="154" t="s">
        <v>131</v>
      </c>
    </row>
    <row r="509" spans="2:65" s="14" customFormat="1" ht="11.25">
      <c r="B509" s="160"/>
      <c r="D509" s="147" t="s">
        <v>142</v>
      </c>
      <c r="E509" s="161" t="s">
        <v>35</v>
      </c>
      <c r="F509" s="162" t="s">
        <v>150</v>
      </c>
      <c r="H509" s="163">
        <v>0.1015872</v>
      </c>
      <c r="I509" s="164"/>
      <c r="L509" s="160"/>
      <c r="M509" s="165"/>
      <c r="T509" s="166"/>
      <c r="AT509" s="161" t="s">
        <v>142</v>
      </c>
      <c r="AU509" s="161" t="s">
        <v>87</v>
      </c>
      <c r="AV509" s="14" t="s">
        <v>151</v>
      </c>
      <c r="AW509" s="14" t="s">
        <v>144</v>
      </c>
      <c r="AX509" s="14" t="s">
        <v>78</v>
      </c>
      <c r="AY509" s="161" t="s">
        <v>131</v>
      </c>
    </row>
    <row r="510" spans="2:65" s="12" customFormat="1" ht="11.25">
      <c r="B510" s="146"/>
      <c r="D510" s="147" t="s">
        <v>142</v>
      </c>
      <c r="E510" s="148" t="s">
        <v>35</v>
      </c>
      <c r="F510" s="149" t="s">
        <v>152</v>
      </c>
      <c r="H510" s="148" t="s">
        <v>35</v>
      </c>
      <c r="I510" s="150"/>
      <c r="L510" s="146"/>
      <c r="M510" s="151"/>
      <c r="T510" s="152"/>
      <c r="AT510" s="148" t="s">
        <v>142</v>
      </c>
      <c r="AU510" s="148" t="s">
        <v>87</v>
      </c>
      <c r="AV510" s="12" t="s">
        <v>27</v>
      </c>
      <c r="AW510" s="12" t="s">
        <v>144</v>
      </c>
      <c r="AX510" s="12" t="s">
        <v>78</v>
      </c>
      <c r="AY510" s="148" t="s">
        <v>131</v>
      </c>
    </row>
    <row r="511" spans="2:65" s="12" customFormat="1" ht="11.25">
      <c r="B511" s="146"/>
      <c r="D511" s="147" t="s">
        <v>142</v>
      </c>
      <c r="E511" s="148" t="s">
        <v>35</v>
      </c>
      <c r="F511" s="149" t="s">
        <v>192</v>
      </c>
      <c r="H511" s="148" t="s">
        <v>35</v>
      </c>
      <c r="I511" s="150"/>
      <c r="L511" s="146"/>
      <c r="M511" s="151"/>
      <c r="T511" s="152"/>
      <c r="AT511" s="148" t="s">
        <v>142</v>
      </c>
      <c r="AU511" s="148" t="s">
        <v>87</v>
      </c>
      <c r="AV511" s="12" t="s">
        <v>27</v>
      </c>
      <c r="AW511" s="12" t="s">
        <v>144</v>
      </c>
      <c r="AX511" s="12" t="s">
        <v>78</v>
      </c>
      <c r="AY511" s="148" t="s">
        <v>131</v>
      </c>
    </row>
    <row r="512" spans="2:65" s="13" customFormat="1" ht="11.25">
      <c r="B512" s="153"/>
      <c r="D512" s="147" t="s">
        <v>142</v>
      </c>
      <c r="E512" s="154" t="s">
        <v>35</v>
      </c>
      <c r="F512" s="155" t="s">
        <v>452</v>
      </c>
      <c r="H512" s="156">
        <v>4.8840000000000001E-2</v>
      </c>
      <c r="I512" s="157"/>
      <c r="L512" s="153"/>
      <c r="M512" s="158"/>
      <c r="T512" s="159"/>
      <c r="AT512" s="154" t="s">
        <v>142</v>
      </c>
      <c r="AU512" s="154" t="s">
        <v>87</v>
      </c>
      <c r="AV512" s="13" t="s">
        <v>87</v>
      </c>
      <c r="AW512" s="13" t="s">
        <v>144</v>
      </c>
      <c r="AX512" s="13" t="s">
        <v>78</v>
      </c>
      <c r="AY512" s="154" t="s">
        <v>131</v>
      </c>
    </row>
    <row r="513" spans="2:65" s="13" customFormat="1" ht="11.25">
      <c r="B513" s="153"/>
      <c r="D513" s="147" t="s">
        <v>142</v>
      </c>
      <c r="E513" s="154" t="s">
        <v>35</v>
      </c>
      <c r="F513" s="155" t="s">
        <v>454</v>
      </c>
      <c r="H513" s="156">
        <v>6.8376000000000006E-2</v>
      </c>
      <c r="I513" s="157"/>
      <c r="L513" s="153"/>
      <c r="M513" s="158"/>
      <c r="T513" s="159"/>
      <c r="AT513" s="154" t="s">
        <v>142</v>
      </c>
      <c r="AU513" s="154" t="s">
        <v>87</v>
      </c>
      <c r="AV513" s="13" t="s">
        <v>87</v>
      </c>
      <c r="AW513" s="13" t="s">
        <v>144</v>
      </c>
      <c r="AX513" s="13" t="s">
        <v>78</v>
      </c>
      <c r="AY513" s="154" t="s">
        <v>131</v>
      </c>
    </row>
    <row r="514" spans="2:65" s="14" customFormat="1" ht="11.25">
      <c r="B514" s="160"/>
      <c r="D514" s="147" t="s">
        <v>142</v>
      </c>
      <c r="E514" s="161" t="s">
        <v>35</v>
      </c>
      <c r="F514" s="162" t="s">
        <v>150</v>
      </c>
      <c r="H514" s="163">
        <v>0.117216</v>
      </c>
      <c r="I514" s="164"/>
      <c r="L514" s="160"/>
      <c r="M514" s="165"/>
      <c r="T514" s="166"/>
      <c r="AT514" s="161" t="s">
        <v>142</v>
      </c>
      <c r="AU514" s="161" t="s">
        <v>87</v>
      </c>
      <c r="AV514" s="14" t="s">
        <v>151</v>
      </c>
      <c r="AW514" s="14" t="s">
        <v>144</v>
      </c>
      <c r="AX514" s="14" t="s">
        <v>78</v>
      </c>
      <c r="AY514" s="161" t="s">
        <v>131</v>
      </c>
    </row>
    <row r="515" spans="2:65" s="15" customFormat="1" ht="11.25">
      <c r="B515" s="167"/>
      <c r="D515" s="147" t="s">
        <v>142</v>
      </c>
      <c r="E515" s="168" t="s">
        <v>35</v>
      </c>
      <c r="F515" s="169" t="s">
        <v>155</v>
      </c>
      <c r="H515" s="170">
        <v>0.2188032</v>
      </c>
      <c r="I515" s="171"/>
      <c r="L515" s="167"/>
      <c r="M515" s="172"/>
      <c r="T515" s="173"/>
      <c r="AT515" s="168" t="s">
        <v>142</v>
      </c>
      <c r="AU515" s="168" t="s">
        <v>87</v>
      </c>
      <c r="AV515" s="15" t="s">
        <v>138</v>
      </c>
      <c r="AW515" s="15" t="s">
        <v>144</v>
      </c>
      <c r="AX515" s="15" t="s">
        <v>27</v>
      </c>
      <c r="AY515" s="168" t="s">
        <v>131</v>
      </c>
    </row>
    <row r="516" spans="2:65" s="1" customFormat="1" ht="21.75" customHeight="1">
      <c r="B516" s="34"/>
      <c r="C516" s="129" t="s">
        <v>455</v>
      </c>
      <c r="D516" s="129" t="s">
        <v>133</v>
      </c>
      <c r="E516" s="130" t="s">
        <v>456</v>
      </c>
      <c r="F516" s="131" t="s">
        <v>457</v>
      </c>
      <c r="G516" s="132" t="s">
        <v>158</v>
      </c>
      <c r="H516" s="133">
        <v>47.024999999999999</v>
      </c>
      <c r="I516" s="134"/>
      <c r="J516" s="135">
        <f>ROUND(I516*H516,2)</f>
        <v>0</v>
      </c>
      <c r="K516" s="131" t="s">
        <v>137</v>
      </c>
      <c r="L516" s="34"/>
      <c r="M516" s="136" t="s">
        <v>35</v>
      </c>
      <c r="N516" s="137" t="s">
        <v>49</v>
      </c>
      <c r="P516" s="138">
        <f>O516*H516</f>
        <v>0</v>
      </c>
      <c r="Q516" s="138">
        <v>2.16</v>
      </c>
      <c r="R516" s="138">
        <f>Q516*H516</f>
        <v>101.574</v>
      </c>
      <c r="S516" s="138">
        <v>0</v>
      </c>
      <c r="T516" s="139">
        <f>S516*H516</f>
        <v>0</v>
      </c>
      <c r="AR516" s="140" t="s">
        <v>138</v>
      </c>
      <c r="AT516" s="140" t="s">
        <v>133</v>
      </c>
      <c r="AU516" s="140" t="s">
        <v>87</v>
      </c>
      <c r="AY516" s="18" t="s">
        <v>131</v>
      </c>
      <c r="BE516" s="141">
        <f>IF(N516="základní",J516,0)</f>
        <v>0</v>
      </c>
      <c r="BF516" s="141">
        <f>IF(N516="snížená",J516,0)</f>
        <v>0</v>
      </c>
      <c r="BG516" s="141">
        <f>IF(N516="zákl. přenesená",J516,0)</f>
        <v>0</v>
      </c>
      <c r="BH516" s="141">
        <f>IF(N516="sníž. přenesená",J516,0)</f>
        <v>0</v>
      </c>
      <c r="BI516" s="141">
        <f>IF(N516="nulová",J516,0)</f>
        <v>0</v>
      </c>
      <c r="BJ516" s="18" t="s">
        <v>27</v>
      </c>
      <c r="BK516" s="141">
        <f>ROUND(I516*H516,2)</f>
        <v>0</v>
      </c>
      <c r="BL516" s="18" t="s">
        <v>138</v>
      </c>
      <c r="BM516" s="140" t="s">
        <v>458</v>
      </c>
    </row>
    <row r="517" spans="2:65" s="1" customFormat="1" ht="11.25">
      <c r="B517" s="34"/>
      <c r="D517" s="142" t="s">
        <v>140</v>
      </c>
      <c r="F517" s="143" t="s">
        <v>459</v>
      </c>
      <c r="I517" s="144"/>
      <c r="L517" s="34"/>
      <c r="M517" s="145"/>
      <c r="T517" s="55"/>
      <c r="AT517" s="18" t="s">
        <v>140</v>
      </c>
      <c r="AU517" s="18" t="s">
        <v>87</v>
      </c>
    </row>
    <row r="518" spans="2:65" s="12" customFormat="1" ht="11.25">
      <c r="B518" s="146"/>
      <c r="D518" s="147" t="s">
        <v>142</v>
      </c>
      <c r="E518" s="148" t="s">
        <v>35</v>
      </c>
      <c r="F518" s="149" t="s">
        <v>145</v>
      </c>
      <c r="H518" s="148" t="s">
        <v>35</v>
      </c>
      <c r="I518" s="150"/>
      <c r="L518" s="146"/>
      <c r="M518" s="151"/>
      <c r="T518" s="152"/>
      <c r="AT518" s="148" t="s">
        <v>142</v>
      </c>
      <c r="AU518" s="148" t="s">
        <v>87</v>
      </c>
      <c r="AV518" s="12" t="s">
        <v>27</v>
      </c>
      <c r="AW518" s="12" t="s">
        <v>144</v>
      </c>
      <c r="AX518" s="12" t="s">
        <v>78</v>
      </c>
      <c r="AY518" s="148" t="s">
        <v>131</v>
      </c>
    </row>
    <row r="519" spans="2:65" s="12" customFormat="1" ht="11.25">
      <c r="B519" s="146"/>
      <c r="D519" s="147" t="s">
        <v>142</v>
      </c>
      <c r="E519" s="148" t="s">
        <v>35</v>
      </c>
      <c r="F519" s="149" t="s">
        <v>146</v>
      </c>
      <c r="H519" s="148" t="s">
        <v>35</v>
      </c>
      <c r="I519" s="150"/>
      <c r="L519" s="146"/>
      <c r="M519" s="151"/>
      <c r="T519" s="152"/>
      <c r="AT519" s="148" t="s">
        <v>142</v>
      </c>
      <c r="AU519" s="148" t="s">
        <v>87</v>
      </c>
      <c r="AV519" s="12" t="s">
        <v>27</v>
      </c>
      <c r="AW519" s="12" t="s">
        <v>144</v>
      </c>
      <c r="AX519" s="12" t="s">
        <v>78</v>
      </c>
      <c r="AY519" s="148" t="s">
        <v>131</v>
      </c>
    </row>
    <row r="520" spans="2:65" s="13" customFormat="1" ht="11.25">
      <c r="B520" s="153"/>
      <c r="D520" s="147" t="s">
        <v>142</v>
      </c>
      <c r="E520" s="154" t="s">
        <v>35</v>
      </c>
      <c r="F520" s="155" t="s">
        <v>185</v>
      </c>
      <c r="H520" s="156">
        <v>3.6</v>
      </c>
      <c r="I520" s="157"/>
      <c r="L520" s="153"/>
      <c r="M520" s="158"/>
      <c r="T520" s="159"/>
      <c r="AT520" s="154" t="s">
        <v>142</v>
      </c>
      <c r="AU520" s="154" t="s">
        <v>87</v>
      </c>
      <c r="AV520" s="13" t="s">
        <v>87</v>
      </c>
      <c r="AW520" s="13" t="s">
        <v>144</v>
      </c>
      <c r="AX520" s="13" t="s">
        <v>78</v>
      </c>
      <c r="AY520" s="154" t="s">
        <v>131</v>
      </c>
    </row>
    <row r="521" spans="2:65" s="13" customFormat="1" ht="11.25">
      <c r="B521" s="153"/>
      <c r="D521" s="147" t="s">
        <v>142</v>
      </c>
      <c r="E521" s="154" t="s">
        <v>35</v>
      </c>
      <c r="F521" s="155" t="s">
        <v>186</v>
      </c>
      <c r="H521" s="156">
        <v>3.6</v>
      </c>
      <c r="I521" s="157"/>
      <c r="L521" s="153"/>
      <c r="M521" s="158"/>
      <c r="T521" s="159"/>
      <c r="AT521" s="154" t="s">
        <v>142</v>
      </c>
      <c r="AU521" s="154" t="s">
        <v>87</v>
      </c>
      <c r="AV521" s="13" t="s">
        <v>87</v>
      </c>
      <c r="AW521" s="13" t="s">
        <v>144</v>
      </c>
      <c r="AX521" s="13" t="s">
        <v>78</v>
      </c>
      <c r="AY521" s="154" t="s">
        <v>131</v>
      </c>
    </row>
    <row r="522" spans="2:65" s="12" customFormat="1" ht="11.25">
      <c r="B522" s="146"/>
      <c r="D522" s="147" t="s">
        <v>142</v>
      </c>
      <c r="E522" s="148" t="s">
        <v>35</v>
      </c>
      <c r="F522" s="149" t="s">
        <v>148</v>
      </c>
      <c r="H522" s="148" t="s">
        <v>35</v>
      </c>
      <c r="I522" s="150"/>
      <c r="L522" s="146"/>
      <c r="M522" s="151"/>
      <c r="T522" s="152"/>
      <c r="AT522" s="148" t="s">
        <v>142</v>
      </c>
      <c r="AU522" s="148" t="s">
        <v>87</v>
      </c>
      <c r="AV522" s="12" t="s">
        <v>27</v>
      </c>
      <c r="AW522" s="12" t="s">
        <v>144</v>
      </c>
      <c r="AX522" s="12" t="s">
        <v>78</v>
      </c>
      <c r="AY522" s="148" t="s">
        <v>131</v>
      </c>
    </row>
    <row r="523" spans="2:65" s="13" customFormat="1" ht="11.25">
      <c r="B523" s="153"/>
      <c r="D523" s="147" t="s">
        <v>142</v>
      </c>
      <c r="E523" s="154" t="s">
        <v>35</v>
      </c>
      <c r="F523" s="155" t="s">
        <v>187</v>
      </c>
      <c r="H523" s="156">
        <v>7.02</v>
      </c>
      <c r="I523" s="157"/>
      <c r="L523" s="153"/>
      <c r="M523" s="158"/>
      <c r="T523" s="159"/>
      <c r="AT523" s="154" t="s">
        <v>142</v>
      </c>
      <c r="AU523" s="154" t="s">
        <v>87</v>
      </c>
      <c r="AV523" s="13" t="s">
        <v>87</v>
      </c>
      <c r="AW523" s="13" t="s">
        <v>144</v>
      </c>
      <c r="AX523" s="13" t="s">
        <v>78</v>
      </c>
      <c r="AY523" s="154" t="s">
        <v>131</v>
      </c>
    </row>
    <row r="524" spans="2:65" s="13" customFormat="1" ht="11.25">
      <c r="B524" s="153"/>
      <c r="D524" s="147" t="s">
        <v>142</v>
      </c>
      <c r="E524" s="154" t="s">
        <v>35</v>
      </c>
      <c r="F524" s="155" t="s">
        <v>188</v>
      </c>
      <c r="H524" s="156">
        <v>2.04</v>
      </c>
      <c r="I524" s="157"/>
      <c r="L524" s="153"/>
      <c r="M524" s="158"/>
      <c r="T524" s="159"/>
      <c r="AT524" s="154" t="s">
        <v>142</v>
      </c>
      <c r="AU524" s="154" t="s">
        <v>87</v>
      </c>
      <c r="AV524" s="13" t="s">
        <v>87</v>
      </c>
      <c r="AW524" s="13" t="s">
        <v>144</v>
      </c>
      <c r="AX524" s="13" t="s">
        <v>78</v>
      </c>
      <c r="AY524" s="154" t="s">
        <v>131</v>
      </c>
    </row>
    <row r="525" spans="2:65" s="12" customFormat="1" ht="11.25">
      <c r="B525" s="146"/>
      <c r="D525" s="147" t="s">
        <v>142</v>
      </c>
      <c r="E525" s="148" t="s">
        <v>35</v>
      </c>
      <c r="F525" s="149" t="s">
        <v>189</v>
      </c>
      <c r="H525" s="148" t="s">
        <v>35</v>
      </c>
      <c r="I525" s="150"/>
      <c r="L525" s="146"/>
      <c r="M525" s="151"/>
      <c r="T525" s="152"/>
      <c r="AT525" s="148" t="s">
        <v>142</v>
      </c>
      <c r="AU525" s="148" t="s">
        <v>87</v>
      </c>
      <c r="AV525" s="12" t="s">
        <v>27</v>
      </c>
      <c r="AW525" s="12" t="s">
        <v>144</v>
      </c>
      <c r="AX525" s="12" t="s">
        <v>78</v>
      </c>
      <c r="AY525" s="148" t="s">
        <v>131</v>
      </c>
    </row>
    <row r="526" spans="2:65" s="13" customFormat="1" ht="11.25">
      <c r="B526" s="153"/>
      <c r="D526" s="147" t="s">
        <v>142</v>
      </c>
      <c r="E526" s="154" t="s">
        <v>35</v>
      </c>
      <c r="F526" s="155" t="s">
        <v>190</v>
      </c>
      <c r="H526" s="156">
        <v>3.915</v>
      </c>
      <c r="I526" s="157"/>
      <c r="L526" s="153"/>
      <c r="M526" s="158"/>
      <c r="T526" s="159"/>
      <c r="AT526" s="154" t="s">
        <v>142</v>
      </c>
      <c r="AU526" s="154" t="s">
        <v>87</v>
      </c>
      <c r="AV526" s="13" t="s">
        <v>87</v>
      </c>
      <c r="AW526" s="13" t="s">
        <v>144</v>
      </c>
      <c r="AX526" s="13" t="s">
        <v>78</v>
      </c>
      <c r="AY526" s="154" t="s">
        <v>131</v>
      </c>
    </row>
    <row r="527" spans="2:65" s="13" customFormat="1" ht="11.25">
      <c r="B527" s="153"/>
      <c r="D527" s="147" t="s">
        <v>142</v>
      </c>
      <c r="E527" s="154" t="s">
        <v>35</v>
      </c>
      <c r="F527" s="155" t="s">
        <v>191</v>
      </c>
      <c r="H527" s="156">
        <v>3.99</v>
      </c>
      <c r="I527" s="157"/>
      <c r="L527" s="153"/>
      <c r="M527" s="158"/>
      <c r="T527" s="159"/>
      <c r="AT527" s="154" t="s">
        <v>142</v>
      </c>
      <c r="AU527" s="154" t="s">
        <v>87</v>
      </c>
      <c r="AV527" s="13" t="s">
        <v>87</v>
      </c>
      <c r="AW527" s="13" t="s">
        <v>144</v>
      </c>
      <c r="AX527" s="13" t="s">
        <v>78</v>
      </c>
      <c r="AY527" s="154" t="s">
        <v>131</v>
      </c>
    </row>
    <row r="528" spans="2:65" s="14" customFormat="1" ht="11.25">
      <c r="B528" s="160"/>
      <c r="D528" s="147" t="s">
        <v>142</v>
      </c>
      <c r="E528" s="161" t="s">
        <v>35</v>
      </c>
      <c r="F528" s="162" t="s">
        <v>150</v>
      </c>
      <c r="H528" s="163">
        <v>24.164999999999999</v>
      </c>
      <c r="I528" s="164"/>
      <c r="L528" s="160"/>
      <c r="M528" s="165"/>
      <c r="T528" s="166"/>
      <c r="AT528" s="161" t="s">
        <v>142</v>
      </c>
      <c r="AU528" s="161" t="s">
        <v>87</v>
      </c>
      <c r="AV528" s="14" t="s">
        <v>151</v>
      </c>
      <c r="AW528" s="14" t="s">
        <v>144</v>
      </c>
      <c r="AX528" s="14" t="s">
        <v>78</v>
      </c>
      <c r="AY528" s="161" t="s">
        <v>131</v>
      </c>
    </row>
    <row r="529" spans="2:65" s="12" customFormat="1" ht="11.25">
      <c r="B529" s="146"/>
      <c r="D529" s="147" t="s">
        <v>142</v>
      </c>
      <c r="E529" s="148" t="s">
        <v>35</v>
      </c>
      <c r="F529" s="149" t="s">
        <v>152</v>
      </c>
      <c r="H529" s="148" t="s">
        <v>35</v>
      </c>
      <c r="I529" s="150"/>
      <c r="L529" s="146"/>
      <c r="M529" s="151"/>
      <c r="T529" s="152"/>
      <c r="AT529" s="148" t="s">
        <v>142</v>
      </c>
      <c r="AU529" s="148" t="s">
        <v>87</v>
      </c>
      <c r="AV529" s="12" t="s">
        <v>27</v>
      </c>
      <c r="AW529" s="12" t="s">
        <v>144</v>
      </c>
      <c r="AX529" s="12" t="s">
        <v>78</v>
      </c>
      <c r="AY529" s="148" t="s">
        <v>131</v>
      </c>
    </row>
    <row r="530" spans="2:65" s="12" customFormat="1" ht="11.25">
      <c r="B530" s="146"/>
      <c r="D530" s="147" t="s">
        <v>142</v>
      </c>
      <c r="E530" s="148" t="s">
        <v>35</v>
      </c>
      <c r="F530" s="149" t="s">
        <v>146</v>
      </c>
      <c r="H530" s="148" t="s">
        <v>35</v>
      </c>
      <c r="I530" s="150"/>
      <c r="L530" s="146"/>
      <c r="M530" s="151"/>
      <c r="T530" s="152"/>
      <c r="AT530" s="148" t="s">
        <v>142</v>
      </c>
      <c r="AU530" s="148" t="s">
        <v>87</v>
      </c>
      <c r="AV530" s="12" t="s">
        <v>27</v>
      </c>
      <c r="AW530" s="12" t="s">
        <v>144</v>
      </c>
      <c r="AX530" s="12" t="s">
        <v>78</v>
      </c>
      <c r="AY530" s="148" t="s">
        <v>131</v>
      </c>
    </row>
    <row r="531" spans="2:65" s="13" customFormat="1" ht="11.25">
      <c r="B531" s="153"/>
      <c r="D531" s="147" t="s">
        <v>142</v>
      </c>
      <c r="E531" s="154" t="s">
        <v>35</v>
      </c>
      <c r="F531" s="155" t="s">
        <v>198</v>
      </c>
      <c r="H531" s="156">
        <v>4.2300000000000004</v>
      </c>
      <c r="I531" s="157"/>
      <c r="L531" s="153"/>
      <c r="M531" s="158"/>
      <c r="T531" s="159"/>
      <c r="AT531" s="154" t="s">
        <v>142</v>
      </c>
      <c r="AU531" s="154" t="s">
        <v>87</v>
      </c>
      <c r="AV531" s="13" t="s">
        <v>87</v>
      </c>
      <c r="AW531" s="13" t="s">
        <v>144</v>
      </c>
      <c r="AX531" s="13" t="s">
        <v>78</v>
      </c>
      <c r="AY531" s="154" t="s">
        <v>131</v>
      </c>
    </row>
    <row r="532" spans="2:65" s="13" customFormat="1" ht="11.25">
      <c r="B532" s="153"/>
      <c r="D532" s="147" t="s">
        <v>142</v>
      </c>
      <c r="E532" s="154" t="s">
        <v>35</v>
      </c>
      <c r="F532" s="155" t="s">
        <v>199</v>
      </c>
      <c r="H532" s="156">
        <v>3.48</v>
      </c>
      <c r="I532" s="157"/>
      <c r="L532" s="153"/>
      <c r="M532" s="158"/>
      <c r="T532" s="159"/>
      <c r="AT532" s="154" t="s">
        <v>142</v>
      </c>
      <c r="AU532" s="154" t="s">
        <v>87</v>
      </c>
      <c r="AV532" s="13" t="s">
        <v>87</v>
      </c>
      <c r="AW532" s="13" t="s">
        <v>144</v>
      </c>
      <c r="AX532" s="13" t="s">
        <v>78</v>
      </c>
      <c r="AY532" s="154" t="s">
        <v>131</v>
      </c>
    </row>
    <row r="533" spans="2:65" s="12" customFormat="1" ht="11.25">
      <c r="B533" s="146"/>
      <c r="D533" s="147" t="s">
        <v>142</v>
      </c>
      <c r="E533" s="148" t="s">
        <v>35</v>
      </c>
      <c r="F533" s="149" t="s">
        <v>148</v>
      </c>
      <c r="H533" s="148" t="s">
        <v>35</v>
      </c>
      <c r="I533" s="150"/>
      <c r="L533" s="146"/>
      <c r="M533" s="151"/>
      <c r="T533" s="152"/>
      <c r="AT533" s="148" t="s">
        <v>142</v>
      </c>
      <c r="AU533" s="148" t="s">
        <v>87</v>
      </c>
      <c r="AV533" s="12" t="s">
        <v>27</v>
      </c>
      <c r="AW533" s="12" t="s">
        <v>144</v>
      </c>
      <c r="AX533" s="12" t="s">
        <v>78</v>
      </c>
      <c r="AY533" s="148" t="s">
        <v>131</v>
      </c>
    </row>
    <row r="534" spans="2:65" s="13" customFormat="1" ht="11.25">
      <c r="B534" s="153"/>
      <c r="D534" s="147" t="s">
        <v>142</v>
      </c>
      <c r="E534" s="154" t="s">
        <v>35</v>
      </c>
      <c r="F534" s="155" t="s">
        <v>200</v>
      </c>
      <c r="H534" s="156">
        <v>6.03</v>
      </c>
      <c r="I534" s="157"/>
      <c r="L534" s="153"/>
      <c r="M534" s="158"/>
      <c r="T534" s="159"/>
      <c r="AT534" s="154" t="s">
        <v>142</v>
      </c>
      <c r="AU534" s="154" t="s">
        <v>87</v>
      </c>
      <c r="AV534" s="13" t="s">
        <v>87</v>
      </c>
      <c r="AW534" s="13" t="s">
        <v>144</v>
      </c>
      <c r="AX534" s="13" t="s">
        <v>78</v>
      </c>
      <c r="AY534" s="154" t="s">
        <v>131</v>
      </c>
    </row>
    <row r="535" spans="2:65" s="13" customFormat="1" ht="11.25">
      <c r="B535" s="153"/>
      <c r="D535" s="147" t="s">
        <v>142</v>
      </c>
      <c r="E535" s="154" t="s">
        <v>35</v>
      </c>
      <c r="F535" s="155" t="s">
        <v>201</v>
      </c>
      <c r="H535" s="156">
        <v>2.34</v>
      </c>
      <c r="I535" s="157"/>
      <c r="L535" s="153"/>
      <c r="M535" s="158"/>
      <c r="T535" s="159"/>
      <c r="AT535" s="154" t="s">
        <v>142</v>
      </c>
      <c r="AU535" s="154" t="s">
        <v>87</v>
      </c>
      <c r="AV535" s="13" t="s">
        <v>87</v>
      </c>
      <c r="AW535" s="13" t="s">
        <v>144</v>
      </c>
      <c r="AX535" s="13" t="s">
        <v>78</v>
      </c>
      <c r="AY535" s="154" t="s">
        <v>131</v>
      </c>
    </row>
    <row r="536" spans="2:65" s="12" customFormat="1" ht="11.25">
      <c r="B536" s="146"/>
      <c r="D536" s="147" t="s">
        <v>142</v>
      </c>
      <c r="E536" s="148" t="s">
        <v>35</v>
      </c>
      <c r="F536" s="149" t="s">
        <v>189</v>
      </c>
      <c r="H536" s="148" t="s">
        <v>35</v>
      </c>
      <c r="I536" s="150"/>
      <c r="L536" s="146"/>
      <c r="M536" s="151"/>
      <c r="T536" s="152"/>
      <c r="AT536" s="148" t="s">
        <v>142</v>
      </c>
      <c r="AU536" s="148" t="s">
        <v>87</v>
      </c>
      <c r="AV536" s="12" t="s">
        <v>27</v>
      </c>
      <c r="AW536" s="12" t="s">
        <v>144</v>
      </c>
      <c r="AX536" s="12" t="s">
        <v>78</v>
      </c>
      <c r="AY536" s="148" t="s">
        <v>131</v>
      </c>
    </row>
    <row r="537" spans="2:65" s="13" customFormat="1" ht="11.25">
      <c r="B537" s="153"/>
      <c r="D537" s="147" t="s">
        <v>142</v>
      </c>
      <c r="E537" s="154" t="s">
        <v>35</v>
      </c>
      <c r="F537" s="155" t="s">
        <v>202</v>
      </c>
      <c r="H537" s="156">
        <v>3.54</v>
      </c>
      <c r="I537" s="157"/>
      <c r="L537" s="153"/>
      <c r="M537" s="158"/>
      <c r="T537" s="159"/>
      <c r="AT537" s="154" t="s">
        <v>142</v>
      </c>
      <c r="AU537" s="154" t="s">
        <v>87</v>
      </c>
      <c r="AV537" s="13" t="s">
        <v>87</v>
      </c>
      <c r="AW537" s="13" t="s">
        <v>144</v>
      </c>
      <c r="AX537" s="13" t="s">
        <v>78</v>
      </c>
      <c r="AY537" s="154" t="s">
        <v>131</v>
      </c>
    </row>
    <row r="538" spans="2:65" s="13" customFormat="1" ht="11.25">
      <c r="B538" s="153"/>
      <c r="D538" s="147" t="s">
        <v>142</v>
      </c>
      <c r="E538" s="154" t="s">
        <v>35</v>
      </c>
      <c r="F538" s="155" t="s">
        <v>203</v>
      </c>
      <c r="H538" s="156">
        <v>3.24</v>
      </c>
      <c r="I538" s="157"/>
      <c r="L538" s="153"/>
      <c r="M538" s="158"/>
      <c r="T538" s="159"/>
      <c r="AT538" s="154" t="s">
        <v>142</v>
      </c>
      <c r="AU538" s="154" t="s">
        <v>87</v>
      </c>
      <c r="AV538" s="13" t="s">
        <v>87</v>
      </c>
      <c r="AW538" s="13" t="s">
        <v>144</v>
      </c>
      <c r="AX538" s="13" t="s">
        <v>78</v>
      </c>
      <c r="AY538" s="154" t="s">
        <v>131</v>
      </c>
    </row>
    <row r="539" spans="2:65" s="14" customFormat="1" ht="11.25">
      <c r="B539" s="160"/>
      <c r="D539" s="147" t="s">
        <v>142</v>
      </c>
      <c r="E539" s="161" t="s">
        <v>35</v>
      </c>
      <c r="F539" s="162" t="s">
        <v>150</v>
      </c>
      <c r="H539" s="163">
        <v>22.86</v>
      </c>
      <c r="I539" s="164"/>
      <c r="L539" s="160"/>
      <c r="M539" s="165"/>
      <c r="T539" s="166"/>
      <c r="AT539" s="161" t="s">
        <v>142</v>
      </c>
      <c r="AU539" s="161" t="s">
        <v>87</v>
      </c>
      <c r="AV539" s="14" t="s">
        <v>151</v>
      </c>
      <c r="AW539" s="14" t="s">
        <v>144</v>
      </c>
      <c r="AX539" s="14" t="s">
        <v>78</v>
      </c>
      <c r="AY539" s="161" t="s">
        <v>131</v>
      </c>
    </row>
    <row r="540" spans="2:65" s="15" customFormat="1" ht="11.25">
      <c r="B540" s="167"/>
      <c r="D540" s="147" t="s">
        <v>142</v>
      </c>
      <c r="E540" s="168" t="s">
        <v>35</v>
      </c>
      <c r="F540" s="169" t="s">
        <v>155</v>
      </c>
      <c r="H540" s="170">
        <v>47.024999999999999</v>
      </c>
      <c r="I540" s="171"/>
      <c r="L540" s="167"/>
      <c r="M540" s="172"/>
      <c r="T540" s="173"/>
      <c r="AT540" s="168" t="s">
        <v>142</v>
      </c>
      <c r="AU540" s="168" t="s">
        <v>87</v>
      </c>
      <c r="AV540" s="15" t="s">
        <v>138</v>
      </c>
      <c r="AW540" s="15" t="s">
        <v>144</v>
      </c>
      <c r="AX540" s="15" t="s">
        <v>27</v>
      </c>
      <c r="AY540" s="168" t="s">
        <v>131</v>
      </c>
    </row>
    <row r="541" spans="2:65" s="1" customFormat="1" ht="24.2" customHeight="1">
      <c r="B541" s="34"/>
      <c r="C541" s="129" t="s">
        <v>460</v>
      </c>
      <c r="D541" s="129" t="s">
        <v>133</v>
      </c>
      <c r="E541" s="130" t="s">
        <v>461</v>
      </c>
      <c r="F541" s="131" t="s">
        <v>462</v>
      </c>
      <c r="G541" s="132" t="s">
        <v>136</v>
      </c>
      <c r="H541" s="133">
        <v>349.85500000000002</v>
      </c>
      <c r="I541" s="134"/>
      <c r="J541" s="135">
        <f>ROUND(I541*H541,2)</f>
        <v>0</v>
      </c>
      <c r="K541" s="131" t="s">
        <v>137</v>
      </c>
      <c r="L541" s="34"/>
      <c r="M541" s="136" t="s">
        <v>35</v>
      </c>
      <c r="N541" s="137" t="s">
        <v>49</v>
      </c>
      <c r="P541" s="138">
        <f>O541*H541</f>
        <v>0</v>
      </c>
      <c r="Q541" s="138">
        <v>0.82326999999999995</v>
      </c>
      <c r="R541" s="138">
        <f>Q541*H541</f>
        <v>288.02512584999999</v>
      </c>
      <c r="S541" s="138">
        <v>0</v>
      </c>
      <c r="T541" s="139">
        <f>S541*H541</f>
        <v>0</v>
      </c>
      <c r="AR541" s="140" t="s">
        <v>138</v>
      </c>
      <c r="AT541" s="140" t="s">
        <v>133</v>
      </c>
      <c r="AU541" s="140" t="s">
        <v>87</v>
      </c>
      <c r="AY541" s="18" t="s">
        <v>131</v>
      </c>
      <c r="BE541" s="141">
        <f>IF(N541="základní",J541,0)</f>
        <v>0</v>
      </c>
      <c r="BF541" s="141">
        <f>IF(N541="snížená",J541,0)</f>
        <v>0</v>
      </c>
      <c r="BG541" s="141">
        <f>IF(N541="zákl. přenesená",J541,0)</f>
        <v>0</v>
      </c>
      <c r="BH541" s="141">
        <f>IF(N541="sníž. přenesená",J541,0)</f>
        <v>0</v>
      </c>
      <c r="BI541" s="141">
        <f>IF(N541="nulová",J541,0)</f>
        <v>0</v>
      </c>
      <c r="BJ541" s="18" t="s">
        <v>27</v>
      </c>
      <c r="BK541" s="141">
        <f>ROUND(I541*H541,2)</f>
        <v>0</v>
      </c>
      <c r="BL541" s="18" t="s">
        <v>138</v>
      </c>
      <c r="BM541" s="140" t="s">
        <v>463</v>
      </c>
    </row>
    <row r="542" spans="2:65" s="1" customFormat="1" ht="11.25">
      <c r="B542" s="34"/>
      <c r="D542" s="142" t="s">
        <v>140</v>
      </c>
      <c r="F542" s="143" t="s">
        <v>464</v>
      </c>
      <c r="I542" s="144"/>
      <c r="L542" s="34"/>
      <c r="M542" s="145"/>
      <c r="T542" s="55"/>
      <c r="AT542" s="18" t="s">
        <v>140</v>
      </c>
      <c r="AU542" s="18" t="s">
        <v>87</v>
      </c>
    </row>
    <row r="543" spans="2:65" s="12" customFormat="1" ht="11.25">
      <c r="B543" s="146"/>
      <c r="D543" s="147" t="s">
        <v>142</v>
      </c>
      <c r="E543" s="148" t="s">
        <v>35</v>
      </c>
      <c r="F543" s="149" t="s">
        <v>145</v>
      </c>
      <c r="H543" s="148" t="s">
        <v>35</v>
      </c>
      <c r="I543" s="150"/>
      <c r="L543" s="146"/>
      <c r="M543" s="151"/>
      <c r="T543" s="152"/>
      <c r="AT543" s="148" t="s">
        <v>142</v>
      </c>
      <c r="AU543" s="148" t="s">
        <v>87</v>
      </c>
      <c r="AV543" s="12" t="s">
        <v>27</v>
      </c>
      <c r="AW543" s="12" t="s">
        <v>144</v>
      </c>
      <c r="AX543" s="12" t="s">
        <v>78</v>
      </c>
      <c r="AY543" s="148" t="s">
        <v>131</v>
      </c>
    </row>
    <row r="544" spans="2:65" s="12" customFormat="1" ht="11.25">
      <c r="B544" s="146"/>
      <c r="D544" s="147" t="s">
        <v>142</v>
      </c>
      <c r="E544" s="148" t="s">
        <v>35</v>
      </c>
      <c r="F544" s="149" t="s">
        <v>192</v>
      </c>
      <c r="H544" s="148" t="s">
        <v>35</v>
      </c>
      <c r="I544" s="150"/>
      <c r="L544" s="146"/>
      <c r="M544" s="151"/>
      <c r="T544" s="152"/>
      <c r="AT544" s="148" t="s">
        <v>142</v>
      </c>
      <c r="AU544" s="148" t="s">
        <v>87</v>
      </c>
      <c r="AV544" s="12" t="s">
        <v>27</v>
      </c>
      <c r="AW544" s="12" t="s">
        <v>144</v>
      </c>
      <c r="AX544" s="12" t="s">
        <v>78</v>
      </c>
      <c r="AY544" s="148" t="s">
        <v>131</v>
      </c>
    </row>
    <row r="545" spans="2:51" s="13" customFormat="1" ht="11.25">
      <c r="B545" s="153"/>
      <c r="D545" s="147" t="s">
        <v>142</v>
      </c>
      <c r="E545" s="154" t="s">
        <v>35</v>
      </c>
      <c r="F545" s="155" t="s">
        <v>396</v>
      </c>
      <c r="H545" s="156">
        <v>26.66</v>
      </c>
      <c r="I545" s="157"/>
      <c r="L545" s="153"/>
      <c r="M545" s="158"/>
      <c r="T545" s="159"/>
      <c r="AT545" s="154" t="s">
        <v>142</v>
      </c>
      <c r="AU545" s="154" t="s">
        <v>87</v>
      </c>
      <c r="AV545" s="13" t="s">
        <v>87</v>
      </c>
      <c r="AW545" s="13" t="s">
        <v>144</v>
      </c>
      <c r="AX545" s="13" t="s">
        <v>78</v>
      </c>
      <c r="AY545" s="154" t="s">
        <v>131</v>
      </c>
    </row>
    <row r="546" spans="2:51" s="13" customFormat="1" ht="11.25">
      <c r="B546" s="153"/>
      <c r="D546" s="147" t="s">
        <v>142</v>
      </c>
      <c r="E546" s="154" t="s">
        <v>35</v>
      </c>
      <c r="F546" s="155" t="s">
        <v>397</v>
      </c>
      <c r="H546" s="156">
        <v>61.06</v>
      </c>
      <c r="I546" s="157"/>
      <c r="L546" s="153"/>
      <c r="M546" s="158"/>
      <c r="T546" s="159"/>
      <c r="AT546" s="154" t="s">
        <v>142</v>
      </c>
      <c r="AU546" s="154" t="s">
        <v>87</v>
      </c>
      <c r="AV546" s="13" t="s">
        <v>87</v>
      </c>
      <c r="AW546" s="13" t="s">
        <v>144</v>
      </c>
      <c r="AX546" s="13" t="s">
        <v>78</v>
      </c>
      <c r="AY546" s="154" t="s">
        <v>131</v>
      </c>
    </row>
    <row r="547" spans="2:51" s="12" customFormat="1" ht="11.25">
      <c r="B547" s="146"/>
      <c r="D547" s="147" t="s">
        <v>142</v>
      </c>
      <c r="E547" s="148" t="s">
        <v>35</v>
      </c>
      <c r="F547" s="149" t="s">
        <v>195</v>
      </c>
      <c r="H547" s="148" t="s">
        <v>35</v>
      </c>
      <c r="I547" s="150"/>
      <c r="L547" s="146"/>
      <c r="M547" s="151"/>
      <c r="T547" s="152"/>
      <c r="AT547" s="148" t="s">
        <v>142</v>
      </c>
      <c r="AU547" s="148" t="s">
        <v>87</v>
      </c>
      <c r="AV547" s="12" t="s">
        <v>27</v>
      </c>
      <c r="AW547" s="12" t="s">
        <v>144</v>
      </c>
      <c r="AX547" s="12" t="s">
        <v>78</v>
      </c>
      <c r="AY547" s="148" t="s">
        <v>131</v>
      </c>
    </row>
    <row r="548" spans="2:51" s="13" customFormat="1" ht="11.25">
      <c r="B548" s="153"/>
      <c r="D548" s="147" t="s">
        <v>142</v>
      </c>
      <c r="E548" s="154" t="s">
        <v>35</v>
      </c>
      <c r="F548" s="155" t="s">
        <v>398</v>
      </c>
      <c r="H548" s="156">
        <v>23.4</v>
      </c>
      <c r="I548" s="157"/>
      <c r="L548" s="153"/>
      <c r="M548" s="158"/>
      <c r="T548" s="159"/>
      <c r="AT548" s="154" t="s">
        <v>142</v>
      </c>
      <c r="AU548" s="154" t="s">
        <v>87</v>
      </c>
      <c r="AV548" s="13" t="s">
        <v>87</v>
      </c>
      <c r="AW548" s="13" t="s">
        <v>144</v>
      </c>
      <c r="AX548" s="13" t="s">
        <v>78</v>
      </c>
      <c r="AY548" s="154" t="s">
        <v>131</v>
      </c>
    </row>
    <row r="549" spans="2:51" s="13" customFormat="1" ht="11.25">
      <c r="B549" s="153"/>
      <c r="D549" s="147" t="s">
        <v>142</v>
      </c>
      <c r="E549" s="154" t="s">
        <v>35</v>
      </c>
      <c r="F549" s="155" t="s">
        <v>399</v>
      </c>
      <c r="H549" s="156">
        <v>60.84</v>
      </c>
      <c r="I549" s="157"/>
      <c r="L549" s="153"/>
      <c r="M549" s="158"/>
      <c r="T549" s="159"/>
      <c r="AT549" s="154" t="s">
        <v>142</v>
      </c>
      <c r="AU549" s="154" t="s">
        <v>87</v>
      </c>
      <c r="AV549" s="13" t="s">
        <v>87</v>
      </c>
      <c r="AW549" s="13" t="s">
        <v>144</v>
      </c>
      <c r="AX549" s="13" t="s">
        <v>78</v>
      </c>
      <c r="AY549" s="154" t="s">
        <v>131</v>
      </c>
    </row>
    <row r="550" spans="2:51" s="14" customFormat="1" ht="11.25">
      <c r="B550" s="160"/>
      <c r="D550" s="147" t="s">
        <v>142</v>
      </c>
      <c r="E550" s="161" t="s">
        <v>35</v>
      </c>
      <c r="F550" s="162" t="s">
        <v>150</v>
      </c>
      <c r="H550" s="163">
        <v>171.96</v>
      </c>
      <c r="I550" s="164"/>
      <c r="L550" s="160"/>
      <c r="M550" s="165"/>
      <c r="T550" s="166"/>
      <c r="AT550" s="161" t="s">
        <v>142</v>
      </c>
      <c r="AU550" s="161" t="s">
        <v>87</v>
      </c>
      <c r="AV550" s="14" t="s">
        <v>151</v>
      </c>
      <c r="AW550" s="14" t="s">
        <v>144</v>
      </c>
      <c r="AX550" s="14" t="s">
        <v>78</v>
      </c>
      <c r="AY550" s="161" t="s">
        <v>131</v>
      </c>
    </row>
    <row r="551" spans="2:51" s="12" customFormat="1" ht="11.25">
      <c r="B551" s="146"/>
      <c r="D551" s="147" t="s">
        <v>142</v>
      </c>
      <c r="E551" s="148" t="s">
        <v>35</v>
      </c>
      <c r="F551" s="149" t="s">
        <v>152</v>
      </c>
      <c r="H551" s="148" t="s">
        <v>35</v>
      </c>
      <c r="I551" s="150"/>
      <c r="L551" s="146"/>
      <c r="M551" s="151"/>
      <c r="T551" s="152"/>
      <c r="AT551" s="148" t="s">
        <v>142</v>
      </c>
      <c r="AU551" s="148" t="s">
        <v>87</v>
      </c>
      <c r="AV551" s="12" t="s">
        <v>27</v>
      </c>
      <c r="AW551" s="12" t="s">
        <v>144</v>
      </c>
      <c r="AX551" s="12" t="s">
        <v>78</v>
      </c>
      <c r="AY551" s="148" t="s">
        <v>131</v>
      </c>
    </row>
    <row r="552" spans="2:51" s="13" customFormat="1" ht="11.25">
      <c r="B552" s="153"/>
      <c r="D552" s="147" t="s">
        <v>142</v>
      </c>
      <c r="E552" s="154" t="s">
        <v>35</v>
      </c>
      <c r="F552" s="155" t="s">
        <v>400</v>
      </c>
      <c r="H552" s="156">
        <v>2</v>
      </c>
      <c r="I552" s="157"/>
      <c r="L552" s="153"/>
      <c r="M552" s="158"/>
      <c r="T552" s="159"/>
      <c r="AT552" s="154" t="s">
        <v>142</v>
      </c>
      <c r="AU552" s="154" t="s">
        <v>87</v>
      </c>
      <c r="AV552" s="13" t="s">
        <v>87</v>
      </c>
      <c r="AW552" s="13" t="s">
        <v>144</v>
      </c>
      <c r="AX552" s="13" t="s">
        <v>78</v>
      </c>
      <c r="AY552" s="154" t="s">
        <v>131</v>
      </c>
    </row>
    <row r="553" spans="2:51" s="12" customFormat="1" ht="11.25">
      <c r="B553" s="146"/>
      <c r="D553" s="147" t="s">
        <v>142</v>
      </c>
      <c r="E553" s="148" t="s">
        <v>35</v>
      </c>
      <c r="F553" s="149" t="s">
        <v>192</v>
      </c>
      <c r="H553" s="148" t="s">
        <v>35</v>
      </c>
      <c r="I553" s="150"/>
      <c r="L553" s="146"/>
      <c r="M553" s="151"/>
      <c r="T553" s="152"/>
      <c r="AT553" s="148" t="s">
        <v>142</v>
      </c>
      <c r="AU553" s="148" t="s">
        <v>87</v>
      </c>
      <c r="AV553" s="12" t="s">
        <v>27</v>
      </c>
      <c r="AW553" s="12" t="s">
        <v>144</v>
      </c>
      <c r="AX553" s="12" t="s">
        <v>78</v>
      </c>
      <c r="AY553" s="148" t="s">
        <v>131</v>
      </c>
    </row>
    <row r="554" spans="2:51" s="13" customFormat="1" ht="11.25">
      <c r="B554" s="153"/>
      <c r="D554" s="147" t="s">
        <v>142</v>
      </c>
      <c r="E554" s="154" t="s">
        <v>35</v>
      </c>
      <c r="F554" s="155" t="s">
        <v>401</v>
      </c>
      <c r="H554" s="156">
        <v>22.5</v>
      </c>
      <c r="I554" s="157"/>
      <c r="L554" s="153"/>
      <c r="M554" s="158"/>
      <c r="T554" s="159"/>
      <c r="AT554" s="154" t="s">
        <v>142</v>
      </c>
      <c r="AU554" s="154" t="s">
        <v>87</v>
      </c>
      <c r="AV554" s="13" t="s">
        <v>87</v>
      </c>
      <c r="AW554" s="13" t="s">
        <v>144</v>
      </c>
      <c r="AX554" s="13" t="s">
        <v>78</v>
      </c>
      <c r="AY554" s="154" t="s">
        <v>131</v>
      </c>
    </row>
    <row r="555" spans="2:51" s="13" customFormat="1" ht="11.25">
      <c r="B555" s="153"/>
      <c r="D555" s="147" t="s">
        <v>142</v>
      </c>
      <c r="E555" s="154" t="s">
        <v>35</v>
      </c>
      <c r="F555" s="155" t="s">
        <v>402</v>
      </c>
      <c r="H555" s="156">
        <v>59.625</v>
      </c>
      <c r="I555" s="157"/>
      <c r="L555" s="153"/>
      <c r="M555" s="158"/>
      <c r="T555" s="159"/>
      <c r="AT555" s="154" t="s">
        <v>142</v>
      </c>
      <c r="AU555" s="154" t="s">
        <v>87</v>
      </c>
      <c r="AV555" s="13" t="s">
        <v>87</v>
      </c>
      <c r="AW555" s="13" t="s">
        <v>144</v>
      </c>
      <c r="AX555" s="13" t="s">
        <v>78</v>
      </c>
      <c r="AY555" s="154" t="s">
        <v>131</v>
      </c>
    </row>
    <row r="556" spans="2:51" s="13" customFormat="1" ht="11.25">
      <c r="B556" s="153"/>
      <c r="D556" s="147" t="s">
        <v>142</v>
      </c>
      <c r="E556" s="154" t="s">
        <v>35</v>
      </c>
      <c r="F556" s="155" t="s">
        <v>403</v>
      </c>
      <c r="H556" s="156">
        <v>4.5</v>
      </c>
      <c r="I556" s="157"/>
      <c r="L556" s="153"/>
      <c r="M556" s="158"/>
      <c r="T556" s="159"/>
      <c r="AT556" s="154" t="s">
        <v>142</v>
      </c>
      <c r="AU556" s="154" t="s">
        <v>87</v>
      </c>
      <c r="AV556" s="13" t="s">
        <v>87</v>
      </c>
      <c r="AW556" s="13" t="s">
        <v>144</v>
      </c>
      <c r="AX556" s="13" t="s">
        <v>78</v>
      </c>
      <c r="AY556" s="154" t="s">
        <v>131</v>
      </c>
    </row>
    <row r="557" spans="2:51" s="12" customFormat="1" ht="11.25">
      <c r="B557" s="146"/>
      <c r="D557" s="147" t="s">
        <v>142</v>
      </c>
      <c r="E557" s="148" t="s">
        <v>35</v>
      </c>
      <c r="F557" s="149" t="s">
        <v>195</v>
      </c>
      <c r="H557" s="148" t="s">
        <v>35</v>
      </c>
      <c r="I557" s="150"/>
      <c r="L557" s="146"/>
      <c r="M557" s="151"/>
      <c r="T557" s="152"/>
      <c r="AT557" s="148" t="s">
        <v>142</v>
      </c>
      <c r="AU557" s="148" t="s">
        <v>87</v>
      </c>
      <c r="AV557" s="12" t="s">
        <v>27</v>
      </c>
      <c r="AW557" s="12" t="s">
        <v>144</v>
      </c>
      <c r="AX557" s="12" t="s">
        <v>78</v>
      </c>
      <c r="AY557" s="148" t="s">
        <v>131</v>
      </c>
    </row>
    <row r="558" spans="2:51" s="13" customFormat="1" ht="11.25">
      <c r="B558" s="153"/>
      <c r="D558" s="147" t="s">
        <v>142</v>
      </c>
      <c r="E558" s="154" t="s">
        <v>35</v>
      </c>
      <c r="F558" s="155" t="s">
        <v>404</v>
      </c>
      <c r="H558" s="156">
        <v>25.675000000000001</v>
      </c>
      <c r="I558" s="157"/>
      <c r="L558" s="153"/>
      <c r="M558" s="158"/>
      <c r="T558" s="159"/>
      <c r="AT558" s="154" t="s">
        <v>142</v>
      </c>
      <c r="AU558" s="154" t="s">
        <v>87</v>
      </c>
      <c r="AV558" s="13" t="s">
        <v>87</v>
      </c>
      <c r="AW558" s="13" t="s">
        <v>144</v>
      </c>
      <c r="AX558" s="13" t="s">
        <v>78</v>
      </c>
      <c r="AY558" s="154" t="s">
        <v>131</v>
      </c>
    </row>
    <row r="559" spans="2:51" s="13" customFormat="1" ht="11.25">
      <c r="B559" s="153"/>
      <c r="D559" s="147" t="s">
        <v>142</v>
      </c>
      <c r="E559" s="154" t="s">
        <v>35</v>
      </c>
      <c r="F559" s="155" t="s">
        <v>405</v>
      </c>
      <c r="H559" s="156">
        <v>63.594999999999999</v>
      </c>
      <c r="I559" s="157"/>
      <c r="L559" s="153"/>
      <c r="M559" s="158"/>
      <c r="T559" s="159"/>
      <c r="AT559" s="154" t="s">
        <v>142</v>
      </c>
      <c r="AU559" s="154" t="s">
        <v>87</v>
      </c>
      <c r="AV559" s="13" t="s">
        <v>87</v>
      </c>
      <c r="AW559" s="13" t="s">
        <v>144</v>
      </c>
      <c r="AX559" s="13" t="s">
        <v>78</v>
      </c>
      <c r="AY559" s="154" t="s">
        <v>131</v>
      </c>
    </row>
    <row r="560" spans="2:51" s="14" customFormat="1" ht="11.25">
      <c r="B560" s="160"/>
      <c r="D560" s="147" t="s">
        <v>142</v>
      </c>
      <c r="E560" s="161" t="s">
        <v>35</v>
      </c>
      <c r="F560" s="162" t="s">
        <v>150</v>
      </c>
      <c r="H560" s="163">
        <v>177.89500000000001</v>
      </c>
      <c r="I560" s="164"/>
      <c r="L560" s="160"/>
      <c r="M560" s="165"/>
      <c r="T560" s="166"/>
      <c r="AT560" s="161" t="s">
        <v>142</v>
      </c>
      <c r="AU560" s="161" t="s">
        <v>87</v>
      </c>
      <c r="AV560" s="14" t="s">
        <v>151</v>
      </c>
      <c r="AW560" s="14" t="s">
        <v>144</v>
      </c>
      <c r="AX560" s="14" t="s">
        <v>78</v>
      </c>
      <c r="AY560" s="161" t="s">
        <v>131</v>
      </c>
    </row>
    <row r="561" spans="2:65" s="15" customFormat="1" ht="11.25">
      <c r="B561" s="167"/>
      <c r="D561" s="147" t="s">
        <v>142</v>
      </c>
      <c r="E561" s="168" t="s">
        <v>35</v>
      </c>
      <c r="F561" s="169" t="s">
        <v>155</v>
      </c>
      <c r="H561" s="170">
        <v>349.85500000000002</v>
      </c>
      <c r="I561" s="171"/>
      <c r="L561" s="167"/>
      <c r="M561" s="172"/>
      <c r="T561" s="173"/>
      <c r="AT561" s="168" t="s">
        <v>142</v>
      </c>
      <c r="AU561" s="168" t="s">
        <v>87</v>
      </c>
      <c r="AV561" s="15" t="s">
        <v>138</v>
      </c>
      <c r="AW561" s="15" t="s">
        <v>144</v>
      </c>
      <c r="AX561" s="15" t="s">
        <v>27</v>
      </c>
      <c r="AY561" s="168" t="s">
        <v>131</v>
      </c>
    </row>
    <row r="562" spans="2:65" s="1" customFormat="1" ht="24.2" customHeight="1">
      <c r="B562" s="34"/>
      <c r="C562" s="129" t="s">
        <v>465</v>
      </c>
      <c r="D562" s="129" t="s">
        <v>133</v>
      </c>
      <c r="E562" s="130" t="s">
        <v>466</v>
      </c>
      <c r="F562" s="131" t="s">
        <v>467</v>
      </c>
      <c r="G562" s="132" t="s">
        <v>136</v>
      </c>
      <c r="H562" s="133">
        <v>57.3</v>
      </c>
      <c r="I562" s="134"/>
      <c r="J562" s="135">
        <f>ROUND(I562*H562,2)</f>
        <v>0</v>
      </c>
      <c r="K562" s="131" t="s">
        <v>137</v>
      </c>
      <c r="L562" s="34"/>
      <c r="M562" s="136" t="s">
        <v>35</v>
      </c>
      <c r="N562" s="137" t="s">
        <v>49</v>
      </c>
      <c r="P562" s="138">
        <f>O562*H562</f>
        <v>0</v>
      </c>
      <c r="Q562" s="138">
        <v>2.4049999999999998E-2</v>
      </c>
      <c r="R562" s="138">
        <f>Q562*H562</f>
        <v>1.3780649999999999</v>
      </c>
      <c r="S562" s="138">
        <v>0</v>
      </c>
      <c r="T562" s="139">
        <f>S562*H562</f>
        <v>0</v>
      </c>
      <c r="AR562" s="140" t="s">
        <v>138</v>
      </c>
      <c r="AT562" s="140" t="s">
        <v>133</v>
      </c>
      <c r="AU562" s="140" t="s">
        <v>87</v>
      </c>
      <c r="AY562" s="18" t="s">
        <v>131</v>
      </c>
      <c r="BE562" s="141">
        <f>IF(N562="základní",J562,0)</f>
        <v>0</v>
      </c>
      <c r="BF562" s="141">
        <f>IF(N562="snížená",J562,0)</f>
        <v>0</v>
      </c>
      <c r="BG562" s="141">
        <f>IF(N562="zákl. přenesená",J562,0)</f>
        <v>0</v>
      </c>
      <c r="BH562" s="141">
        <f>IF(N562="sníž. přenesená",J562,0)</f>
        <v>0</v>
      </c>
      <c r="BI562" s="141">
        <f>IF(N562="nulová",J562,0)</f>
        <v>0</v>
      </c>
      <c r="BJ562" s="18" t="s">
        <v>27</v>
      </c>
      <c r="BK562" s="141">
        <f>ROUND(I562*H562,2)</f>
        <v>0</v>
      </c>
      <c r="BL562" s="18" t="s">
        <v>138</v>
      </c>
      <c r="BM562" s="140" t="s">
        <v>468</v>
      </c>
    </row>
    <row r="563" spans="2:65" s="1" customFormat="1" ht="11.25">
      <c r="B563" s="34"/>
      <c r="D563" s="142" t="s">
        <v>140</v>
      </c>
      <c r="F563" s="143" t="s">
        <v>469</v>
      </c>
      <c r="I563" s="144"/>
      <c r="L563" s="34"/>
      <c r="M563" s="145"/>
      <c r="T563" s="55"/>
      <c r="AT563" s="18" t="s">
        <v>140</v>
      </c>
      <c r="AU563" s="18" t="s">
        <v>87</v>
      </c>
    </row>
    <row r="564" spans="2:65" s="12" customFormat="1" ht="11.25">
      <c r="B564" s="146"/>
      <c r="D564" s="147" t="s">
        <v>142</v>
      </c>
      <c r="E564" s="148" t="s">
        <v>35</v>
      </c>
      <c r="F564" s="149" t="s">
        <v>145</v>
      </c>
      <c r="H564" s="148" t="s">
        <v>35</v>
      </c>
      <c r="I564" s="150"/>
      <c r="L564" s="146"/>
      <c r="M564" s="151"/>
      <c r="T564" s="152"/>
      <c r="AT564" s="148" t="s">
        <v>142</v>
      </c>
      <c r="AU564" s="148" t="s">
        <v>87</v>
      </c>
      <c r="AV564" s="12" t="s">
        <v>27</v>
      </c>
      <c r="AW564" s="12" t="s">
        <v>144</v>
      </c>
      <c r="AX564" s="12" t="s">
        <v>78</v>
      </c>
      <c r="AY564" s="148" t="s">
        <v>131</v>
      </c>
    </row>
    <row r="565" spans="2:65" s="12" customFormat="1" ht="11.25">
      <c r="B565" s="146"/>
      <c r="D565" s="147" t="s">
        <v>142</v>
      </c>
      <c r="E565" s="148" t="s">
        <v>35</v>
      </c>
      <c r="F565" s="149" t="s">
        <v>146</v>
      </c>
      <c r="H565" s="148" t="s">
        <v>35</v>
      </c>
      <c r="I565" s="150"/>
      <c r="L565" s="146"/>
      <c r="M565" s="151"/>
      <c r="T565" s="152"/>
      <c r="AT565" s="148" t="s">
        <v>142</v>
      </c>
      <c r="AU565" s="148" t="s">
        <v>87</v>
      </c>
      <c r="AV565" s="12" t="s">
        <v>27</v>
      </c>
      <c r="AW565" s="12" t="s">
        <v>144</v>
      </c>
      <c r="AX565" s="12" t="s">
        <v>78</v>
      </c>
      <c r="AY565" s="148" t="s">
        <v>131</v>
      </c>
    </row>
    <row r="566" spans="2:65" s="13" customFormat="1" ht="11.25">
      <c r="B566" s="153"/>
      <c r="D566" s="147" t="s">
        <v>142</v>
      </c>
      <c r="E566" s="154" t="s">
        <v>35</v>
      </c>
      <c r="F566" s="155" t="s">
        <v>147</v>
      </c>
      <c r="H566" s="156">
        <v>18</v>
      </c>
      <c r="I566" s="157"/>
      <c r="L566" s="153"/>
      <c r="M566" s="158"/>
      <c r="T566" s="159"/>
      <c r="AT566" s="154" t="s">
        <v>142</v>
      </c>
      <c r="AU566" s="154" t="s">
        <v>87</v>
      </c>
      <c r="AV566" s="13" t="s">
        <v>87</v>
      </c>
      <c r="AW566" s="13" t="s">
        <v>144</v>
      </c>
      <c r="AX566" s="13" t="s">
        <v>78</v>
      </c>
      <c r="AY566" s="154" t="s">
        <v>131</v>
      </c>
    </row>
    <row r="567" spans="2:65" s="12" customFormat="1" ht="11.25">
      <c r="B567" s="146"/>
      <c r="D567" s="147" t="s">
        <v>142</v>
      </c>
      <c r="E567" s="148" t="s">
        <v>35</v>
      </c>
      <c r="F567" s="149" t="s">
        <v>148</v>
      </c>
      <c r="H567" s="148" t="s">
        <v>35</v>
      </c>
      <c r="I567" s="150"/>
      <c r="L567" s="146"/>
      <c r="M567" s="151"/>
      <c r="T567" s="152"/>
      <c r="AT567" s="148" t="s">
        <v>142</v>
      </c>
      <c r="AU567" s="148" t="s">
        <v>87</v>
      </c>
      <c r="AV567" s="12" t="s">
        <v>27</v>
      </c>
      <c r="AW567" s="12" t="s">
        <v>144</v>
      </c>
      <c r="AX567" s="12" t="s">
        <v>78</v>
      </c>
      <c r="AY567" s="148" t="s">
        <v>131</v>
      </c>
    </row>
    <row r="568" spans="2:65" s="13" customFormat="1" ht="11.25">
      <c r="B568" s="153"/>
      <c r="D568" s="147" t="s">
        <v>142</v>
      </c>
      <c r="E568" s="154" t="s">
        <v>35</v>
      </c>
      <c r="F568" s="155" t="s">
        <v>149</v>
      </c>
      <c r="H568" s="156">
        <v>10.199999999999999</v>
      </c>
      <c r="I568" s="157"/>
      <c r="L568" s="153"/>
      <c r="M568" s="158"/>
      <c r="T568" s="159"/>
      <c r="AT568" s="154" t="s">
        <v>142</v>
      </c>
      <c r="AU568" s="154" t="s">
        <v>87</v>
      </c>
      <c r="AV568" s="13" t="s">
        <v>87</v>
      </c>
      <c r="AW568" s="13" t="s">
        <v>144</v>
      </c>
      <c r="AX568" s="13" t="s">
        <v>78</v>
      </c>
      <c r="AY568" s="154" t="s">
        <v>131</v>
      </c>
    </row>
    <row r="569" spans="2:65" s="14" customFormat="1" ht="11.25">
      <c r="B569" s="160"/>
      <c r="D569" s="147" t="s">
        <v>142</v>
      </c>
      <c r="E569" s="161" t="s">
        <v>35</v>
      </c>
      <c r="F569" s="162" t="s">
        <v>150</v>
      </c>
      <c r="H569" s="163">
        <v>28.2</v>
      </c>
      <c r="I569" s="164"/>
      <c r="L569" s="160"/>
      <c r="M569" s="165"/>
      <c r="T569" s="166"/>
      <c r="AT569" s="161" t="s">
        <v>142</v>
      </c>
      <c r="AU569" s="161" t="s">
        <v>87</v>
      </c>
      <c r="AV569" s="14" t="s">
        <v>151</v>
      </c>
      <c r="AW569" s="14" t="s">
        <v>144</v>
      </c>
      <c r="AX569" s="14" t="s">
        <v>78</v>
      </c>
      <c r="AY569" s="161" t="s">
        <v>131</v>
      </c>
    </row>
    <row r="570" spans="2:65" s="12" customFormat="1" ht="11.25">
      <c r="B570" s="146"/>
      <c r="D570" s="147" t="s">
        <v>142</v>
      </c>
      <c r="E570" s="148" t="s">
        <v>35</v>
      </c>
      <c r="F570" s="149" t="s">
        <v>152</v>
      </c>
      <c r="H570" s="148" t="s">
        <v>35</v>
      </c>
      <c r="I570" s="150"/>
      <c r="L570" s="146"/>
      <c r="M570" s="151"/>
      <c r="T570" s="152"/>
      <c r="AT570" s="148" t="s">
        <v>142</v>
      </c>
      <c r="AU570" s="148" t="s">
        <v>87</v>
      </c>
      <c r="AV570" s="12" t="s">
        <v>27</v>
      </c>
      <c r="AW570" s="12" t="s">
        <v>144</v>
      </c>
      <c r="AX570" s="12" t="s">
        <v>78</v>
      </c>
      <c r="AY570" s="148" t="s">
        <v>131</v>
      </c>
    </row>
    <row r="571" spans="2:65" s="12" customFormat="1" ht="11.25">
      <c r="B571" s="146"/>
      <c r="D571" s="147" t="s">
        <v>142</v>
      </c>
      <c r="E571" s="148" t="s">
        <v>35</v>
      </c>
      <c r="F571" s="149" t="s">
        <v>146</v>
      </c>
      <c r="H571" s="148" t="s">
        <v>35</v>
      </c>
      <c r="I571" s="150"/>
      <c r="L571" s="146"/>
      <c r="M571" s="151"/>
      <c r="T571" s="152"/>
      <c r="AT571" s="148" t="s">
        <v>142</v>
      </c>
      <c r="AU571" s="148" t="s">
        <v>87</v>
      </c>
      <c r="AV571" s="12" t="s">
        <v>27</v>
      </c>
      <c r="AW571" s="12" t="s">
        <v>144</v>
      </c>
      <c r="AX571" s="12" t="s">
        <v>78</v>
      </c>
      <c r="AY571" s="148" t="s">
        <v>131</v>
      </c>
    </row>
    <row r="572" spans="2:65" s="13" customFormat="1" ht="11.25">
      <c r="B572" s="153"/>
      <c r="D572" s="147" t="s">
        <v>142</v>
      </c>
      <c r="E572" s="154" t="s">
        <v>35</v>
      </c>
      <c r="F572" s="155" t="s">
        <v>153</v>
      </c>
      <c r="H572" s="156">
        <v>17.399999999999999</v>
      </c>
      <c r="I572" s="157"/>
      <c r="L572" s="153"/>
      <c r="M572" s="158"/>
      <c r="T572" s="159"/>
      <c r="AT572" s="154" t="s">
        <v>142</v>
      </c>
      <c r="AU572" s="154" t="s">
        <v>87</v>
      </c>
      <c r="AV572" s="13" t="s">
        <v>87</v>
      </c>
      <c r="AW572" s="13" t="s">
        <v>144</v>
      </c>
      <c r="AX572" s="13" t="s">
        <v>78</v>
      </c>
      <c r="AY572" s="154" t="s">
        <v>131</v>
      </c>
    </row>
    <row r="573" spans="2:65" s="12" customFormat="1" ht="11.25">
      <c r="B573" s="146"/>
      <c r="D573" s="147" t="s">
        <v>142</v>
      </c>
      <c r="E573" s="148" t="s">
        <v>35</v>
      </c>
      <c r="F573" s="149" t="s">
        <v>148</v>
      </c>
      <c r="H573" s="148" t="s">
        <v>35</v>
      </c>
      <c r="I573" s="150"/>
      <c r="L573" s="146"/>
      <c r="M573" s="151"/>
      <c r="T573" s="152"/>
      <c r="AT573" s="148" t="s">
        <v>142</v>
      </c>
      <c r="AU573" s="148" t="s">
        <v>87</v>
      </c>
      <c r="AV573" s="12" t="s">
        <v>27</v>
      </c>
      <c r="AW573" s="12" t="s">
        <v>144</v>
      </c>
      <c r="AX573" s="12" t="s">
        <v>78</v>
      </c>
      <c r="AY573" s="148" t="s">
        <v>131</v>
      </c>
    </row>
    <row r="574" spans="2:65" s="13" customFormat="1" ht="11.25">
      <c r="B574" s="153"/>
      <c r="D574" s="147" t="s">
        <v>142</v>
      </c>
      <c r="E574" s="154" t="s">
        <v>35</v>
      </c>
      <c r="F574" s="155" t="s">
        <v>154</v>
      </c>
      <c r="H574" s="156">
        <v>11.7</v>
      </c>
      <c r="I574" s="157"/>
      <c r="L574" s="153"/>
      <c r="M574" s="158"/>
      <c r="T574" s="159"/>
      <c r="AT574" s="154" t="s">
        <v>142</v>
      </c>
      <c r="AU574" s="154" t="s">
        <v>87</v>
      </c>
      <c r="AV574" s="13" t="s">
        <v>87</v>
      </c>
      <c r="AW574" s="13" t="s">
        <v>144</v>
      </c>
      <c r="AX574" s="13" t="s">
        <v>78</v>
      </c>
      <c r="AY574" s="154" t="s">
        <v>131</v>
      </c>
    </row>
    <row r="575" spans="2:65" s="14" customFormat="1" ht="11.25">
      <c r="B575" s="160"/>
      <c r="D575" s="147" t="s">
        <v>142</v>
      </c>
      <c r="E575" s="161" t="s">
        <v>35</v>
      </c>
      <c r="F575" s="162" t="s">
        <v>150</v>
      </c>
      <c r="H575" s="163">
        <v>29.1</v>
      </c>
      <c r="I575" s="164"/>
      <c r="L575" s="160"/>
      <c r="M575" s="165"/>
      <c r="T575" s="166"/>
      <c r="AT575" s="161" t="s">
        <v>142</v>
      </c>
      <c r="AU575" s="161" t="s">
        <v>87</v>
      </c>
      <c r="AV575" s="14" t="s">
        <v>151</v>
      </c>
      <c r="AW575" s="14" t="s">
        <v>144</v>
      </c>
      <c r="AX575" s="14" t="s">
        <v>78</v>
      </c>
      <c r="AY575" s="161" t="s">
        <v>131</v>
      </c>
    </row>
    <row r="576" spans="2:65" s="15" customFormat="1" ht="11.25">
      <c r="B576" s="167"/>
      <c r="D576" s="147" t="s">
        <v>142</v>
      </c>
      <c r="E576" s="168" t="s">
        <v>35</v>
      </c>
      <c r="F576" s="169" t="s">
        <v>155</v>
      </c>
      <c r="H576" s="170">
        <v>57.3</v>
      </c>
      <c r="I576" s="171"/>
      <c r="L576" s="167"/>
      <c r="M576" s="172"/>
      <c r="T576" s="173"/>
      <c r="AT576" s="168" t="s">
        <v>142</v>
      </c>
      <c r="AU576" s="168" t="s">
        <v>87</v>
      </c>
      <c r="AV576" s="15" t="s">
        <v>138</v>
      </c>
      <c r="AW576" s="15" t="s">
        <v>144</v>
      </c>
      <c r="AX576" s="15" t="s">
        <v>27</v>
      </c>
      <c r="AY576" s="168" t="s">
        <v>131</v>
      </c>
    </row>
    <row r="577" spans="2:65" s="1" customFormat="1" ht="16.5" customHeight="1">
      <c r="B577" s="34"/>
      <c r="C577" s="174" t="s">
        <v>470</v>
      </c>
      <c r="D577" s="174" t="s">
        <v>235</v>
      </c>
      <c r="E577" s="175" t="s">
        <v>471</v>
      </c>
      <c r="F577" s="176" t="s">
        <v>472</v>
      </c>
      <c r="G577" s="177" t="s">
        <v>136</v>
      </c>
      <c r="H577" s="178">
        <v>28.937000000000001</v>
      </c>
      <c r="I577" s="179"/>
      <c r="J577" s="180">
        <f>ROUND(I577*H577,2)</f>
        <v>0</v>
      </c>
      <c r="K577" s="176" t="s">
        <v>35</v>
      </c>
      <c r="L577" s="181"/>
      <c r="M577" s="182" t="s">
        <v>35</v>
      </c>
      <c r="N577" s="183" t="s">
        <v>49</v>
      </c>
      <c r="P577" s="138">
        <f>O577*H577</f>
        <v>0</v>
      </c>
      <c r="Q577" s="138">
        <v>0.26500000000000001</v>
      </c>
      <c r="R577" s="138">
        <f>Q577*H577</f>
        <v>7.668305000000001</v>
      </c>
      <c r="S577" s="138">
        <v>0</v>
      </c>
      <c r="T577" s="139">
        <f>S577*H577</f>
        <v>0</v>
      </c>
      <c r="AR577" s="140" t="s">
        <v>229</v>
      </c>
      <c r="AT577" s="140" t="s">
        <v>235</v>
      </c>
      <c r="AU577" s="140" t="s">
        <v>87</v>
      </c>
      <c r="AY577" s="18" t="s">
        <v>131</v>
      </c>
      <c r="BE577" s="141">
        <f>IF(N577="základní",J577,0)</f>
        <v>0</v>
      </c>
      <c r="BF577" s="141">
        <f>IF(N577="snížená",J577,0)</f>
        <v>0</v>
      </c>
      <c r="BG577" s="141">
        <f>IF(N577="zákl. přenesená",J577,0)</f>
        <v>0</v>
      </c>
      <c r="BH577" s="141">
        <f>IF(N577="sníž. přenesená",J577,0)</f>
        <v>0</v>
      </c>
      <c r="BI577" s="141">
        <f>IF(N577="nulová",J577,0)</f>
        <v>0</v>
      </c>
      <c r="BJ577" s="18" t="s">
        <v>27</v>
      </c>
      <c r="BK577" s="141">
        <f>ROUND(I577*H577,2)</f>
        <v>0</v>
      </c>
      <c r="BL577" s="18" t="s">
        <v>138</v>
      </c>
      <c r="BM577" s="140" t="s">
        <v>473</v>
      </c>
    </row>
    <row r="578" spans="2:65" s="13" customFormat="1" ht="11.25">
      <c r="B578" s="153"/>
      <c r="D578" s="147" t="s">
        <v>142</v>
      </c>
      <c r="E578" s="154" t="s">
        <v>35</v>
      </c>
      <c r="F578" s="155" t="s">
        <v>474</v>
      </c>
      <c r="H578" s="156">
        <v>28.936499999999999</v>
      </c>
      <c r="I578" s="157"/>
      <c r="L578" s="153"/>
      <c r="M578" s="158"/>
      <c r="T578" s="159"/>
      <c r="AT578" s="154" t="s">
        <v>142</v>
      </c>
      <c r="AU578" s="154" t="s">
        <v>87</v>
      </c>
      <c r="AV578" s="13" t="s">
        <v>87</v>
      </c>
      <c r="AW578" s="13" t="s">
        <v>144</v>
      </c>
      <c r="AX578" s="13" t="s">
        <v>78</v>
      </c>
      <c r="AY578" s="154" t="s">
        <v>131</v>
      </c>
    </row>
    <row r="579" spans="2:65" s="15" customFormat="1" ht="11.25">
      <c r="B579" s="167"/>
      <c r="D579" s="147" t="s">
        <v>142</v>
      </c>
      <c r="E579" s="168" t="s">
        <v>35</v>
      </c>
      <c r="F579" s="169" t="s">
        <v>155</v>
      </c>
      <c r="H579" s="170">
        <v>28.936499999999999</v>
      </c>
      <c r="I579" s="171"/>
      <c r="L579" s="167"/>
      <c r="M579" s="172"/>
      <c r="T579" s="173"/>
      <c r="AT579" s="168" t="s">
        <v>142</v>
      </c>
      <c r="AU579" s="168" t="s">
        <v>87</v>
      </c>
      <c r="AV579" s="15" t="s">
        <v>138</v>
      </c>
      <c r="AW579" s="15" t="s">
        <v>144</v>
      </c>
      <c r="AX579" s="15" t="s">
        <v>27</v>
      </c>
      <c r="AY579" s="168" t="s">
        <v>131</v>
      </c>
    </row>
    <row r="580" spans="2:65" s="11" customFormat="1" ht="22.9" customHeight="1">
      <c r="B580" s="117"/>
      <c r="D580" s="118" t="s">
        <v>77</v>
      </c>
      <c r="E580" s="127" t="s">
        <v>209</v>
      </c>
      <c r="F580" s="127" t="s">
        <v>475</v>
      </c>
      <c r="I580" s="120"/>
      <c r="J580" s="128">
        <f>BK580</f>
        <v>0</v>
      </c>
      <c r="L580" s="117"/>
      <c r="M580" s="122"/>
      <c r="P580" s="123">
        <f>SUM(P581:P591)</f>
        <v>0</v>
      </c>
      <c r="R580" s="123">
        <f>SUM(R581:R591)</f>
        <v>7.326E-3</v>
      </c>
      <c r="T580" s="124">
        <f>SUM(T581:T591)</f>
        <v>0</v>
      </c>
      <c r="AR580" s="118" t="s">
        <v>27</v>
      </c>
      <c r="AT580" s="125" t="s">
        <v>77</v>
      </c>
      <c r="AU580" s="125" t="s">
        <v>27</v>
      </c>
      <c r="AY580" s="118" t="s">
        <v>131</v>
      </c>
      <c r="BK580" s="126">
        <f>SUM(BK581:BK591)</f>
        <v>0</v>
      </c>
    </row>
    <row r="581" spans="2:65" s="1" customFormat="1" ht="24.2" customHeight="1">
      <c r="B581" s="34"/>
      <c r="C581" s="129" t="s">
        <v>476</v>
      </c>
      <c r="D581" s="129" t="s">
        <v>133</v>
      </c>
      <c r="E581" s="130" t="s">
        <v>477</v>
      </c>
      <c r="F581" s="131" t="s">
        <v>478</v>
      </c>
      <c r="G581" s="132" t="s">
        <v>386</v>
      </c>
      <c r="H581" s="133">
        <v>22.2</v>
      </c>
      <c r="I581" s="134"/>
      <c r="J581" s="135">
        <f>ROUND(I581*H581,2)</f>
        <v>0</v>
      </c>
      <c r="K581" s="131" t="s">
        <v>137</v>
      </c>
      <c r="L581" s="34"/>
      <c r="M581" s="136" t="s">
        <v>35</v>
      </c>
      <c r="N581" s="137" t="s">
        <v>49</v>
      </c>
      <c r="P581" s="138">
        <f>O581*H581</f>
        <v>0</v>
      </c>
      <c r="Q581" s="138">
        <v>3.3E-4</v>
      </c>
      <c r="R581" s="138">
        <f>Q581*H581</f>
        <v>7.326E-3</v>
      </c>
      <c r="S581" s="138">
        <v>0</v>
      </c>
      <c r="T581" s="139">
        <f>S581*H581</f>
        <v>0</v>
      </c>
      <c r="AR581" s="140" t="s">
        <v>138</v>
      </c>
      <c r="AT581" s="140" t="s">
        <v>133</v>
      </c>
      <c r="AU581" s="140" t="s">
        <v>87</v>
      </c>
      <c r="AY581" s="18" t="s">
        <v>131</v>
      </c>
      <c r="BE581" s="141">
        <f>IF(N581="základní",J581,0)</f>
        <v>0</v>
      </c>
      <c r="BF581" s="141">
        <f>IF(N581="snížená",J581,0)</f>
        <v>0</v>
      </c>
      <c r="BG581" s="141">
        <f>IF(N581="zákl. přenesená",J581,0)</f>
        <v>0</v>
      </c>
      <c r="BH581" s="141">
        <f>IF(N581="sníž. přenesená",J581,0)</f>
        <v>0</v>
      </c>
      <c r="BI581" s="141">
        <f>IF(N581="nulová",J581,0)</f>
        <v>0</v>
      </c>
      <c r="BJ581" s="18" t="s">
        <v>27</v>
      </c>
      <c r="BK581" s="141">
        <f>ROUND(I581*H581,2)</f>
        <v>0</v>
      </c>
      <c r="BL581" s="18" t="s">
        <v>138</v>
      </c>
      <c r="BM581" s="140" t="s">
        <v>479</v>
      </c>
    </row>
    <row r="582" spans="2:65" s="1" customFormat="1" ht="11.25">
      <c r="B582" s="34"/>
      <c r="D582" s="142" t="s">
        <v>140</v>
      </c>
      <c r="F582" s="143" t="s">
        <v>480</v>
      </c>
      <c r="I582" s="144"/>
      <c r="L582" s="34"/>
      <c r="M582" s="145"/>
      <c r="T582" s="55"/>
      <c r="AT582" s="18" t="s">
        <v>140</v>
      </c>
      <c r="AU582" s="18" t="s">
        <v>87</v>
      </c>
    </row>
    <row r="583" spans="2:65" s="12" customFormat="1" ht="11.25">
      <c r="B583" s="146"/>
      <c r="D583" s="147" t="s">
        <v>142</v>
      </c>
      <c r="E583" s="148" t="s">
        <v>35</v>
      </c>
      <c r="F583" s="149" t="s">
        <v>481</v>
      </c>
      <c r="H583" s="148" t="s">
        <v>35</v>
      </c>
      <c r="I583" s="150"/>
      <c r="L583" s="146"/>
      <c r="M583" s="151"/>
      <c r="T583" s="152"/>
      <c r="AT583" s="148" t="s">
        <v>142</v>
      </c>
      <c r="AU583" s="148" t="s">
        <v>87</v>
      </c>
      <c r="AV583" s="12" t="s">
        <v>27</v>
      </c>
      <c r="AW583" s="12" t="s">
        <v>144</v>
      </c>
      <c r="AX583" s="12" t="s">
        <v>78</v>
      </c>
      <c r="AY583" s="148" t="s">
        <v>131</v>
      </c>
    </row>
    <row r="584" spans="2:65" s="12" customFormat="1" ht="11.25">
      <c r="B584" s="146"/>
      <c r="D584" s="147" t="s">
        <v>142</v>
      </c>
      <c r="E584" s="148" t="s">
        <v>35</v>
      </c>
      <c r="F584" s="149" t="s">
        <v>145</v>
      </c>
      <c r="H584" s="148" t="s">
        <v>35</v>
      </c>
      <c r="I584" s="150"/>
      <c r="L584" s="146"/>
      <c r="M584" s="151"/>
      <c r="T584" s="152"/>
      <c r="AT584" s="148" t="s">
        <v>142</v>
      </c>
      <c r="AU584" s="148" t="s">
        <v>87</v>
      </c>
      <c r="AV584" s="12" t="s">
        <v>27</v>
      </c>
      <c r="AW584" s="12" t="s">
        <v>144</v>
      </c>
      <c r="AX584" s="12" t="s">
        <v>78</v>
      </c>
      <c r="AY584" s="148" t="s">
        <v>131</v>
      </c>
    </row>
    <row r="585" spans="2:65" s="13" customFormat="1" ht="11.25">
      <c r="B585" s="153"/>
      <c r="D585" s="147" t="s">
        <v>142</v>
      </c>
      <c r="E585" s="154" t="s">
        <v>35</v>
      </c>
      <c r="F585" s="155" t="s">
        <v>482</v>
      </c>
      <c r="H585" s="156">
        <v>7.4</v>
      </c>
      <c r="I585" s="157"/>
      <c r="L585" s="153"/>
      <c r="M585" s="158"/>
      <c r="T585" s="159"/>
      <c r="AT585" s="154" t="s">
        <v>142</v>
      </c>
      <c r="AU585" s="154" t="s">
        <v>87</v>
      </c>
      <c r="AV585" s="13" t="s">
        <v>87</v>
      </c>
      <c r="AW585" s="13" t="s">
        <v>144</v>
      </c>
      <c r="AX585" s="13" t="s">
        <v>78</v>
      </c>
      <c r="AY585" s="154" t="s">
        <v>131</v>
      </c>
    </row>
    <row r="586" spans="2:65" s="13" customFormat="1" ht="11.25">
      <c r="B586" s="153"/>
      <c r="D586" s="147" t="s">
        <v>142</v>
      </c>
      <c r="E586" s="154" t="s">
        <v>35</v>
      </c>
      <c r="F586" s="155" t="s">
        <v>483</v>
      </c>
      <c r="H586" s="156">
        <v>7.4</v>
      </c>
      <c r="I586" s="157"/>
      <c r="L586" s="153"/>
      <c r="M586" s="158"/>
      <c r="T586" s="159"/>
      <c r="AT586" s="154" t="s">
        <v>142</v>
      </c>
      <c r="AU586" s="154" t="s">
        <v>87</v>
      </c>
      <c r="AV586" s="13" t="s">
        <v>87</v>
      </c>
      <c r="AW586" s="13" t="s">
        <v>144</v>
      </c>
      <c r="AX586" s="13" t="s">
        <v>78</v>
      </c>
      <c r="AY586" s="154" t="s">
        <v>131</v>
      </c>
    </row>
    <row r="587" spans="2:65" s="14" customFormat="1" ht="11.25">
      <c r="B587" s="160"/>
      <c r="D587" s="147" t="s">
        <v>142</v>
      </c>
      <c r="E587" s="161" t="s">
        <v>35</v>
      </c>
      <c r="F587" s="162" t="s">
        <v>150</v>
      </c>
      <c r="H587" s="163">
        <v>14.8</v>
      </c>
      <c r="I587" s="164"/>
      <c r="L587" s="160"/>
      <c r="M587" s="165"/>
      <c r="T587" s="166"/>
      <c r="AT587" s="161" t="s">
        <v>142</v>
      </c>
      <c r="AU587" s="161" t="s">
        <v>87</v>
      </c>
      <c r="AV587" s="14" t="s">
        <v>151</v>
      </c>
      <c r="AW587" s="14" t="s">
        <v>144</v>
      </c>
      <c r="AX587" s="14" t="s">
        <v>78</v>
      </c>
      <c r="AY587" s="161" t="s">
        <v>131</v>
      </c>
    </row>
    <row r="588" spans="2:65" s="12" customFormat="1" ht="11.25">
      <c r="B588" s="146"/>
      <c r="D588" s="147" t="s">
        <v>142</v>
      </c>
      <c r="E588" s="148" t="s">
        <v>35</v>
      </c>
      <c r="F588" s="149" t="s">
        <v>152</v>
      </c>
      <c r="H588" s="148" t="s">
        <v>35</v>
      </c>
      <c r="I588" s="150"/>
      <c r="L588" s="146"/>
      <c r="M588" s="151"/>
      <c r="T588" s="152"/>
      <c r="AT588" s="148" t="s">
        <v>142</v>
      </c>
      <c r="AU588" s="148" t="s">
        <v>87</v>
      </c>
      <c r="AV588" s="12" t="s">
        <v>27</v>
      </c>
      <c r="AW588" s="12" t="s">
        <v>144</v>
      </c>
      <c r="AX588" s="12" t="s">
        <v>78</v>
      </c>
      <c r="AY588" s="148" t="s">
        <v>131</v>
      </c>
    </row>
    <row r="589" spans="2:65" s="13" customFormat="1" ht="11.25">
      <c r="B589" s="153"/>
      <c r="D589" s="147" t="s">
        <v>142</v>
      </c>
      <c r="E589" s="154" t="s">
        <v>35</v>
      </c>
      <c r="F589" s="155" t="s">
        <v>484</v>
      </c>
      <c r="H589" s="156">
        <v>7.4</v>
      </c>
      <c r="I589" s="157"/>
      <c r="L589" s="153"/>
      <c r="M589" s="158"/>
      <c r="T589" s="159"/>
      <c r="AT589" s="154" t="s">
        <v>142</v>
      </c>
      <c r="AU589" s="154" t="s">
        <v>87</v>
      </c>
      <c r="AV589" s="13" t="s">
        <v>87</v>
      </c>
      <c r="AW589" s="13" t="s">
        <v>144</v>
      </c>
      <c r="AX589" s="13" t="s">
        <v>78</v>
      </c>
      <c r="AY589" s="154" t="s">
        <v>131</v>
      </c>
    </row>
    <row r="590" spans="2:65" s="14" customFormat="1" ht="11.25">
      <c r="B590" s="160"/>
      <c r="D590" s="147" t="s">
        <v>142</v>
      </c>
      <c r="E590" s="161" t="s">
        <v>35</v>
      </c>
      <c r="F590" s="162" t="s">
        <v>150</v>
      </c>
      <c r="H590" s="163">
        <v>7.4</v>
      </c>
      <c r="I590" s="164"/>
      <c r="L590" s="160"/>
      <c r="M590" s="165"/>
      <c r="T590" s="166"/>
      <c r="AT590" s="161" t="s">
        <v>142</v>
      </c>
      <c r="AU590" s="161" t="s">
        <v>87</v>
      </c>
      <c r="AV590" s="14" t="s">
        <v>151</v>
      </c>
      <c r="AW590" s="14" t="s">
        <v>144</v>
      </c>
      <c r="AX590" s="14" t="s">
        <v>78</v>
      </c>
      <c r="AY590" s="161" t="s">
        <v>131</v>
      </c>
    </row>
    <row r="591" spans="2:65" s="15" customFormat="1" ht="11.25">
      <c r="B591" s="167"/>
      <c r="D591" s="147" t="s">
        <v>142</v>
      </c>
      <c r="E591" s="168" t="s">
        <v>35</v>
      </c>
      <c r="F591" s="169" t="s">
        <v>155</v>
      </c>
      <c r="H591" s="170">
        <v>22.2</v>
      </c>
      <c r="I591" s="171"/>
      <c r="L591" s="167"/>
      <c r="M591" s="172"/>
      <c r="T591" s="173"/>
      <c r="AT591" s="168" t="s">
        <v>142</v>
      </c>
      <c r="AU591" s="168" t="s">
        <v>87</v>
      </c>
      <c r="AV591" s="15" t="s">
        <v>138</v>
      </c>
      <c r="AW591" s="15" t="s">
        <v>144</v>
      </c>
      <c r="AX591" s="15" t="s">
        <v>27</v>
      </c>
      <c r="AY591" s="168" t="s">
        <v>131</v>
      </c>
    </row>
    <row r="592" spans="2:65" s="11" customFormat="1" ht="22.9" customHeight="1">
      <c r="B592" s="117"/>
      <c r="D592" s="118" t="s">
        <v>77</v>
      </c>
      <c r="E592" s="127" t="s">
        <v>229</v>
      </c>
      <c r="F592" s="127" t="s">
        <v>485</v>
      </c>
      <c r="I592" s="120"/>
      <c r="J592" s="128">
        <f>BK592</f>
        <v>0</v>
      </c>
      <c r="L592" s="117"/>
      <c r="M592" s="122"/>
      <c r="P592" s="123">
        <f>SUM(P593:P609)</f>
        <v>0</v>
      </c>
      <c r="R592" s="123">
        <f>SUM(R593:R609)</f>
        <v>1.0123960000000001</v>
      </c>
      <c r="T592" s="124">
        <f>SUM(T593:T609)</f>
        <v>0</v>
      </c>
      <c r="AR592" s="118" t="s">
        <v>27</v>
      </c>
      <c r="AT592" s="125" t="s">
        <v>77</v>
      </c>
      <c r="AU592" s="125" t="s">
        <v>27</v>
      </c>
      <c r="AY592" s="118" t="s">
        <v>131</v>
      </c>
      <c r="BK592" s="126">
        <f>SUM(BK593:BK609)</f>
        <v>0</v>
      </c>
    </row>
    <row r="593" spans="2:65" s="1" customFormat="1" ht="24.2" customHeight="1">
      <c r="B593" s="34"/>
      <c r="C593" s="129" t="s">
        <v>486</v>
      </c>
      <c r="D593" s="129" t="s">
        <v>133</v>
      </c>
      <c r="E593" s="130" t="s">
        <v>487</v>
      </c>
      <c r="F593" s="131" t="s">
        <v>488</v>
      </c>
      <c r="G593" s="132" t="s">
        <v>386</v>
      </c>
      <c r="H593" s="133">
        <v>2.5</v>
      </c>
      <c r="I593" s="134"/>
      <c r="J593" s="135">
        <f>ROUND(I593*H593,2)</f>
        <v>0</v>
      </c>
      <c r="K593" s="131" t="s">
        <v>137</v>
      </c>
      <c r="L593" s="34"/>
      <c r="M593" s="136" t="s">
        <v>35</v>
      </c>
      <c r="N593" s="137" t="s">
        <v>49</v>
      </c>
      <c r="P593" s="138">
        <f>O593*H593</f>
        <v>0</v>
      </c>
      <c r="Q593" s="138">
        <v>2.2599999999999999E-3</v>
      </c>
      <c r="R593" s="138">
        <f>Q593*H593</f>
        <v>5.6499999999999996E-3</v>
      </c>
      <c r="S593" s="138">
        <v>0</v>
      </c>
      <c r="T593" s="139">
        <f>S593*H593</f>
        <v>0</v>
      </c>
      <c r="AR593" s="140" t="s">
        <v>138</v>
      </c>
      <c r="AT593" s="140" t="s">
        <v>133</v>
      </c>
      <c r="AU593" s="140" t="s">
        <v>87</v>
      </c>
      <c r="AY593" s="18" t="s">
        <v>131</v>
      </c>
      <c r="BE593" s="141">
        <f>IF(N593="základní",J593,0)</f>
        <v>0</v>
      </c>
      <c r="BF593" s="141">
        <f>IF(N593="snížená",J593,0)</f>
        <v>0</v>
      </c>
      <c r="BG593" s="141">
        <f>IF(N593="zákl. přenesená",J593,0)</f>
        <v>0</v>
      </c>
      <c r="BH593" s="141">
        <f>IF(N593="sníž. přenesená",J593,0)</f>
        <v>0</v>
      </c>
      <c r="BI593" s="141">
        <f>IF(N593="nulová",J593,0)</f>
        <v>0</v>
      </c>
      <c r="BJ593" s="18" t="s">
        <v>27</v>
      </c>
      <c r="BK593" s="141">
        <f>ROUND(I593*H593,2)</f>
        <v>0</v>
      </c>
      <c r="BL593" s="18" t="s">
        <v>138</v>
      </c>
      <c r="BM593" s="140" t="s">
        <v>489</v>
      </c>
    </row>
    <row r="594" spans="2:65" s="1" customFormat="1" ht="11.25">
      <c r="B594" s="34"/>
      <c r="D594" s="142" t="s">
        <v>140</v>
      </c>
      <c r="F594" s="143" t="s">
        <v>490</v>
      </c>
      <c r="I594" s="144"/>
      <c r="L594" s="34"/>
      <c r="M594" s="145"/>
      <c r="T594" s="55"/>
      <c r="AT594" s="18" t="s">
        <v>140</v>
      </c>
      <c r="AU594" s="18" t="s">
        <v>87</v>
      </c>
    </row>
    <row r="595" spans="2:65" s="13" customFormat="1" ht="11.25">
      <c r="B595" s="153"/>
      <c r="D595" s="147" t="s">
        <v>142</v>
      </c>
      <c r="E595" s="154" t="s">
        <v>35</v>
      </c>
      <c r="F595" s="155" t="s">
        <v>491</v>
      </c>
      <c r="H595" s="156">
        <v>2.5</v>
      </c>
      <c r="I595" s="157"/>
      <c r="L595" s="153"/>
      <c r="M595" s="158"/>
      <c r="T595" s="159"/>
      <c r="AT595" s="154" t="s">
        <v>142</v>
      </c>
      <c r="AU595" s="154" t="s">
        <v>87</v>
      </c>
      <c r="AV595" s="13" t="s">
        <v>87</v>
      </c>
      <c r="AW595" s="13" t="s">
        <v>144</v>
      </c>
      <c r="AX595" s="13" t="s">
        <v>78</v>
      </c>
      <c r="AY595" s="154" t="s">
        <v>131</v>
      </c>
    </row>
    <row r="596" spans="2:65" s="15" customFormat="1" ht="11.25">
      <c r="B596" s="167"/>
      <c r="D596" s="147" t="s">
        <v>142</v>
      </c>
      <c r="E596" s="168" t="s">
        <v>35</v>
      </c>
      <c r="F596" s="169" t="s">
        <v>155</v>
      </c>
      <c r="H596" s="170">
        <v>2.5</v>
      </c>
      <c r="I596" s="171"/>
      <c r="L596" s="167"/>
      <c r="M596" s="172"/>
      <c r="T596" s="173"/>
      <c r="AT596" s="168" t="s">
        <v>142</v>
      </c>
      <c r="AU596" s="168" t="s">
        <v>87</v>
      </c>
      <c r="AV596" s="15" t="s">
        <v>138</v>
      </c>
      <c r="AW596" s="15" t="s">
        <v>144</v>
      </c>
      <c r="AX596" s="15" t="s">
        <v>27</v>
      </c>
      <c r="AY596" s="168" t="s">
        <v>131</v>
      </c>
    </row>
    <row r="597" spans="2:65" s="1" customFormat="1" ht="16.5" customHeight="1">
      <c r="B597" s="34"/>
      <c r="C597" s="174" t="s">
        <v>492</v>
      </c>
      <c r="D597" s="174" t="s">
        <v>235</v>
      </c>
      <c r="E597" s="175" t="s">
        <v>493</v>
      </c>
      <c r="F597" s="176" t="s">
        <v>494</v>
      </c>
      <c r="G597" s="177" t="s">
        <v>386</v>
      </c>
      <c r="H597" s="178">
        <v>2.5249999999999999</v>
      </c>
      <c r="I597" s="179"/>
      <c r="J597" s="180">
        <f>ROUND(I597*H597,2)</f>
        <v>0</v>
      </c>
      <c r="K597" s="176" t="s">
        <v>137</v>
      </c>
      <c r="L597" s="181"/>
      <c r="M597" s="182" t="s">
        <v>35</v>
      </c>
      <c r="N597" s="183" t="s">
        <v>49</v>
      </c>
      <c r="P597" s="138">
        <f>O597*H597</f>
        <v>0</v>
      </c>
      <c r="Q597" s="138">
        <v>0.23</v>
      </c>
      <c r="R597" s="138">
        <f>Q597*H597</f>
        <v>0.58074999999999999</v>
      </c>
      <c r="S597" s="138">
        <v>0</v>
      </c>
      <c r="T597" s="139">
        <f>S597*H597</f>
        <v>0</v>
      </c>
      <c r="AR597" s="140" t="s">
        <v>229</v>
      </c>
      <c r="AT597" s="140" t="s">
        <v>235</v>
      </c>
      <c r="AU597" s="140" t="s">
        <v>87</v>
      </c>
      <c r="AY597" s="18" t="s">
        <v>131</v>
      </c>
      <c r="BE597" s="141">
        <f>IF(N597="základní",J597,0)</f>
        <v>0</v>
      </c>
      <c r="BF597" s="141">
        <f>IF(N597="snížená",J597,0)</f>
        <v>0</v>
      </c>
      <c r="BG597" s="141">
        <f>IF(N597="zákl. přenesená",J597,0)</f>
        <v>0</v>
      </c>
      <c r="BH597" s="141">
        <f>IF(N597="sníž. přenesená",J597,0)</f>
        <v>0</v>
      </c>
      <c r="BI597" s="141">
        <f>IF(N597="nulová",J597,0)</f>
        <v>0</v>
      </c>
      <c r="BJ597" s="18" t="s">
        <v>27</v>
      </c>
      <c r="BK597" s="141">
        <f>ROUND(I597*H597,2)</f>
        <v>0</v>
      </c>
      <c r="BL597" s="18" t="s">
        <v>138</v>
      </c>
      <c r="BM597" s="140" t="s">
        <v>495</v>
      </c>
    </row>
    <row r="598" spans="2:65" s="13" customFormat="1" ht="11.25">
      <c r="B598" s="153"/>
      <c r="D598" s="147" t="s">
        <v>142</v>
      </c>
      <c r="E598" s="154" t="s">
        <v>35</v>
      </c>
      <c r="F598" s="155" t="s">
        <v>496</v>
      </c>
      <c r="H598" s="156">
        <v>2.5249999999999999</v>
      </c>
      <c r="I598" s="157"/>
      <c r="L598" s="153"/>
      <c r="M598" s="158"/>
      <c r="T598" s="159"/>
      <c r="AT598" s="154" t="s">
        <v>142</v>
      </c>
      <c r="AU598" s="154" t="s">
        <v>87</v>
      </c>
      <c r="AV598" s="13" t="s">
        <v>87</v>
      </c>
      <c r="AW598" s="13" t="s">
        <v>144</v>
      </c>
      <c r="AX598" s="13" t="s">
        <v>78</v>
      </c>
      <c r="AY598" s="154" t="s">
        <v>131</v>
      </c>
    </row>
    <row r="599" spans="2:65" s="15" customFormat="1" ht="11.25">
      <c r="B599" s="167"/>
      <c r="D599" s="147" t="s">
        <v>142</v>
      </c>
      <c r="E599" s="168" t="s">
        <v>35</v>
      </c>
      <c r="F599" s="169" t="s">
        <v>155</v>
      </c>
      <c r="H599" s="170">
        <v>2.5249999999999999</v>
      </c>
      <c r="I599" s="171"/>
      <c r="L599" s="167"/>
      <c r="M599" s="172"/>
      <c r="T599" s="173"/>
      <c r="AT599" s="168" t="s">
        <v>142</v>
      </c>
      <c r="AU599" s="168" t="s">
        <v>87</v>
      </c>
      <c r="AV599" s="15" t="s">
        <v>138</v>
      </c>
      <c r="AW599" s="15" t="s">
        <v>144</v>
      </c>
      <c r="AX599" s="15" t="s">
        <v>27</v>
      </c>
      <c r="AY599" s="168" t="s">
        <v>131</v>
      </c>
    </row>
    <row r="600" spans="2:65" s="1" customFormat="1" ht="16.5" customHeight="1">
      <c r="B600" s="34"/>
      <c r="C600" s="129" t="s">
        <v>497</v>
      </c>
      <c r="D600" s="129" t="s">
        <v>133</v>
      </c>
      <c r="E600" s="130" t="s">
        <v>498</v>
      </c>
      <c r="F600" s="131" t="s">
        <v>499</v>
      </c>
      <c r="G600" s="132" t="s">
        <v>386</v>
      </c>
      <c r="H600" s="133">
        <v>4</v>
      </c>
      <c r="I600" s="134"/>
      <c r="J600" s="135">
        <f>ROUND(I600*H600,2)</f>
        <v>0</v>
      </c>
      <c r="K600" s="131" t="s">
        <v>137</v>
      </c>
      <c r="L600" s="34"/>
      <c r="M600" s="136" t="s">
        <v>35</v>
      </c>
      <c r="N600" s="137" t="s">
        <v>49</v>
      </c>
      <c r="P600" s="138">
        <f>O600*H600</f>
        <v>0</v>
      </c>
      <c r="Q600" s="138">
        <v>1.0000000000000001E-5</v>
      </c>
      <c r="R600" s="138">
        <f>Q600*H600</f>
        <v>4.0000000000000003E-5</v>
      </c>
      <c r="S600" s="138">
        <v>0</v>
      </c>
      <c r="T600" s="139">
        <f>S600*H600</f>
        <v>0</v>
      </c>
      <c r="AR600" s="140" t="s">
        <v>138</v>
      </c>
      <c r="AT600" s="140" t="s">
        <v>133</v>
      </c>
      <c r="AU600" s="140" t="s">
        <v>87</v>
      </c>
      <c r="AY600" s="18" t="s">
        <v>131</v>
      </c>
      <c r="BE600" s="141">
        <f>IF(N600="základní",J600,0)</f>
        <v>0</v>
      </c>
      <c r="BF600" s="141">
        <f>IF(N600="snížená",J600,0)</f>
        <v>0</v>
      </c>
      <c r="BG600" s="141">
        <f>IF(N600="zákl. přenesená",J600,0)</f>
        <v>0</v>
      </c>
      <c r="BH600" s="141">
        <f>IF(N600="sníž. přenesená",J600,0)</f>
        <v>0</v>
      </c>
      <c r="BI600" s="141">
        <f>IF(N600="nulová",J600,0)</f>
        <v>0</v>
      </c>
      <c r="BJ600" s="18" t="s">
        <v>27</v>
      </c>
      <c r="BK600" s="141">
        <f>ROUND(I600*H600,2)</f>
        <v>0</v>
      </c>
      <c r="BL600" s="18" t="s">
        <v>138</v>
      </c>
      <c r="BM600" s="140" t="s">
        <v>500</v>
      </c>
    </row>
    <row r="601" spans="2:65" s="1" customFormat="1" ht="11.25">
      <c r="B601" s="34"/>
      <c r="D601" s="142" t="s">
        <v>140</v>
      </c>
      <c r="F601" s="143" t="s">
        <v>501</v>
      </c>
      <c r="I601" s="144"/>
      <c r="L601" s="34"/>
      <c r="M601" s="145"/>
      <c r="T601" s="55"/>
      <c r="AT601" s="18" t="s">
        <v>140</v>
      </c>
      <c r="AU601" s="18" t="s">
        <v>87</v>
      </c>
    </row>
    <row r="602" spans="2:65" s="13" customFormat="1" ht="11.25">
      <c r="B602" s="153"/>
      <c r="D602" s="147" t="s">
        <v>142</v>
      </c>
      <c r="E602" s="154" t="s">
        <v>35</v>
      </c>
      <c r="F602" s="155" t="s">
        <v>502</v>
      </c>
      <c r="H602" s="156">
        <v>4</v>
      </c>
      <c r="I602" s="157"/>
      <c r="L602" s="153"/>
      <c r="M602" s="158"/>
      <c r="T602" s="159"/>
      <c r="AT602" s="154" t="s">
        <v>142</v>
      </c>
      <c r="AU602" s="154" t="s">
        <v>87</v>
      </c>
      <c r="AV602" s="13" t="s">
        <v>87</v>
      </c>
      <c r="AW602" s="13" t="s">
        <v>144</v>
      </c>
      <c r="AX602" s="13" t="s">
        <v>78</v>
      </c>
      <c r="AY602" s="154" t="s">
        <v>131</v>
      </c>
    </row>
    <row r="603" spans="2:65" s="15" customFormat="1" ht="11.25">
      <c r="B603" s="167"/>
      <c r="D603" s="147" t="s">
        <v>142</v>
      </c>
      <c r="E603" s="168" t="s">
        <v>35</v>
      </c>
      <c r="F603" s="169" t="s">
        <v>155</v>
      </c>
      <c r="H603" s="170">
        <v>4</v>
      </c>
      <c r="I603" s="171"/>
      <c r="L603" s="167"/>
      <c r="M603" s="172"/>
      <c r="T603" s="173"/>
      <c r="AT603" s="168" t="s">
        <v>142</v>
      </c>
      <c r="AU603" s="168" t="s">
        <v>87</v>
      </c>
      <c r="AV603" s="15" t="s">
        <v>138</v>
      </c>
      <c r="AW603" s="15" t="s">
        <v>144</v>
      </c>
      <c r="AX603" s="15" t="s">
        <v>27</v>
      </c>
      <c r="AY603" s="168" t="s">
        <v>131</v>
      </c>
    </row>
    <row r="604" spans="2:65" s="1" customFormat="1" ht="16.5" customHeight="1">
      <c r="B604" s="34"/>
      <c r="C604" s="174" t="s">
        <v>503</v>
      </c>
      <c r="D604" s="174" t="s">
        <v>235</v>
      </c>
      <c r="E604" s="175" t="s">
        <v>504</v>
      </c>
      <c r="F604" s="176" t="s">
        <v>505</v>
      </c>
      <c r="G604" s="177" t="s">
        <v>386</v>
      </c>
      <c r="H604" s="178">
        <v>6.18</v>
      </c>
      <c r="I604" s="179"/>
      <c r="J604" s="180">
        <f>ROUND(I604*H604,2)</f>
        <v>0</v>
      </c>
      <c r="K604" s="176" t="s">
        <v>137</v>
      </c>
      <c r="L604" s="181"/>
      <c r="M604" s="182" t="s">
        <v>35</v>
      </c>
      <c r="N604" s="183" t="s">
        <v>49</v>
      </c>
      <c r="P604" s="138">
        <f>O604*H604</f>
        <v>0</v>
      </c>
      <c r="Q604" s="138">
        <v>4.1999999999999997E-3</v>
      </c>
      <c r="R604" s="138">
        <f>Q604*H604</f>
        <v>2.5955999999999996E-2</v>
      </c>
      <c r="S604" s="138">
        <v>0</v>
      </c>
      <c r="T604" s="139">
        <f>S604*H604</f>
        <v>0</v>
      </c>
      <c r="AR604" s="140" t="s">
        <v>229</v>
      </c>
      <c r="AT604" s="140" t="s">
        <v>235</v>
      </c>
      <c r="AU604" s="140" t="s">
        <v>87</v>
      </c>
      <c r="AY604" s="18" t="s">
        <v>131</v>
      </c>
      <c r="BE604" s="141">
        <f>IF(N604="základní",J604,0)</f>
        <v>0</v>
      </c>
      <c r="BF604" s="141">
        <f>IF(N604="snížená",J604,0)</f>
        <v>0</v>
      </c>
      <c r="BG604" s="141">
        <f>IF(N604="zákl. přenesená",J604,0)</f>
        <v>0</v>
      </c>
      <c r="BH604" s="141">
        <f>IF(N604="sníž. přenesená",J604,0)</f>
        <v>0</v>
      </c>
      <c r="BI604" s="141">
        <f>IF(N604="nulová",J604,0)</f>
        <v>0</v>
      </c>
      <c r="BJ604" s="18" t="s">
        <v>27</v>
      </c>
      <c r="BK604" s="141">
        <f>ROUND(I604*H604,2)</f>
        <v>0</v>
      </c>
      <c r="BL604" s="18" t="s">
        <v>138</v>
      </c>
      <c r="BM604" s="140" t="s">
        <v>506</v>
      </c>
    </row>
    <row r="605" spans="2:65" s="13" customFormat="1" ht="11.25">
      <c r="B605" s="153"/>
      <c r="D605" s="147" t="s">
        <v>142</v>
      </c>
      <c r="E605" s="154" t="s">
        <v>35</v>
      </c>
      <c r="F605" s="155" t="s">
        <v>507</v>
      </c>
      <c r="H605" s="156">
        <v>6.18</v>
      </c>
      <c r="I605" s="157"/>
      <c r="L605" s="153"/>
      <c r="M605" s="158"/>
      <c r="T605" s="159"/>
      <c r="AT605" s="154" t="s">
        <v>142</v>
      </c>
      <c r="AU605" s="154" t="s">
        <v>87</v>
      </c>
      <c r="AV605" s="13" t="s">
        <v>87</v>
      </c>
      <c r="AW605" s="13" t="s">
        <v>144</v>
      </c>
      <c r="AX605" s="13" t="s">
        <v>78</v>
      </c>
      <c r="AY605" s="154" t="s">
        <v>131</v>
      </c>
    </row>
    <row r="606" spans="2:65" s="15" customFormat="1" ht="11.25">
      <c r="B606" s="167"/>
      <c r="D606" s="147" t="s">
        <v>142</v>
      </c>
      <c r="E606" s="168" t="s">
        <v>35</v>
      </c>
      <c r="F606" s="169" t="s">
        <v>155</v>
      </c>
      <c r="H606" s="170">
        <v>6.18</v>
      </c>
      <c r="I606" s="171"/>
      <c r="L606" s="167"/>
      <c r="M606" s="172"/>
      <c r="T606" s="173"/>
      <c r="AT606" s="168" t="s">
        <v>142</v>
      </c>
      <c r="AU606" s="168" t="s">
        <v>87</v>
      </c>
      <c r="AV606" s="15" t="s">
        <v>138</v>
      </c>
      <c r="AW606" s="15" t="s">
        <v>144</v>
      </c>
      <c r="AX606" s="15" t="s">
        <v>27</v>
      </c>
      <c r="AY606" s="168" t="s">
        <v>131</v>
      </c>
    </row>
    <row r="607" spans="2:65" s="1" customFormat="1" ht="16.5" customHeight="1">
      <c r="B607" s="34"/>
      <c r="C607" s="129" t="s">
        <v>508</v>
      </c>
      <c r="D607" s="129" t="s">
        <v>133</v>
      </c>
      <c r="E607" s="130" t="s">
        <v>509</v>
      </c>
      <c r="F607" s="131" t="s">
        <v>510</v>
      </c>
      <c r="G607" s="132" t="s">
        <v>511</v>
      </c>
      <c r="H607" s="133">
        <v>1</v>
      </c>
      <c r="I607" s="134"/>
      <c r="J607" s="135">
        <f>ROUND(I607*H607,2)</f>
        <v>0</v>
      </c>
      <c r="K607" s="131" t="s">
        <v>35</v>
      </c>
      <c r="L607" s="34"/>
      <c r="M607" s="136" t="s">
        <v>35</v>
      </c>
      <c r="N607" s="137" t="s">
        <v>49</v>
      </c>
      <c r="P607" s="138">
        <f>O607*H607</f>
        <v>0</v>
      </c>
      <c r="Q607" s="138">
        <v>0.4</v>
      </c>
      <c r="R607" s="138">
        <f>Q607*H607</f>
        <v>0.4</v>
      </c>
      <c r="S607" s="138">
        <v>0</v>
      </c>
      <c r="T607" s="139">
        <f>S607*H607</f>
        <v>0</v>
      </c>
      <c r="AR607" s="140" t="s">
        <v>138</v>
      </c>
      <c r="AT607" s="140" t="s">
        <v>133</v>
      </c>
      <c r="AU607" s="140" t="s">
        <v>87</v>
      </c>
      <c r="AY607" s="18" t="s">
        <v>131</v>
      </c>
      <c r="BE607" s="141">
        <f>IF(N607="základní",J607,0)</f>
        <v>0</v>
      </c>
      <c r="BF607" s="141">
        <f>IF(N607="snížená",J607,0)</f>
        <v>0</v>
      </c>
      <c r="BG607" s="141">
        <f>IF(N607="zákl. přenesená",J607,0)</f>
        <v>0</v>
      </c>
      <c r="BH607" s="141">
        <f>IF(N607="sníž. přenesená",J607,0)</f>
        <v>0</v>
      </c>
      <c r="BI607" s="141">
        <f>IF(N607="nulová",J607,0)</f>
        <v>0</v>
      </c>
      <c r="BJ607" s="18" t="s">
        <v>27</v>
      </c>
      <c r="BK607" s="141">
        <f>ROUND(I607*H607,2)</f>
        <v>0</v>
      </c>
      <c r="BL607" s="18" t="s">
        <v>138</v>
      </c>
      <c r="BM607" s="140" t="s">
        <v>512</v>
      </c>
    </row>
    <row r="608" spans="2:65" s="13" customFormat="1" ht="11.25">
      <c r="B608" s="153"/>
      <c r="D608" s="147" t="s">
        <v>142</v>
      </c>
      <c r="E608" s="154" t="s">
        <v>35</v>
      </c>
      <c r="F608" s="155" t="s">
        <v>513</v>
      </c>
      <c r="H608" s="156">
        <v>1</v>
      </c>
      <c r="I608" s="157"/>
      <c r="L608" s="153"/>
      <c r="M608" s="158"/>
      <c r="T608" s="159"/>
      <c r="AT608" s="154" t="s">
        <v>142</v>
      </c>
      <c r="AU608" s="154" t="s">
        <v>87</v>
      </c>
      <c r="AV608" s="13" t="s">
        <v>87</v>
      </c>
      <c r="AW608" s="13" t="s">
        <v>144</v>
      </c>
      <c r="AX608" s="13" t="s">
        <v>78</v>
      </c>
      <c r="AY608" s="154" t="s">
        <v>131</v>
      </c>
    </row>
    <row r="609" spans="2:65" s="15" customFormat="1" ht="11.25">
      <c r="B609" s="167"/>
      <c r="D609" s="147" t="s">
        <v>142</v>
      </c>
      <c r="E609" s="168" t="s">
        <v>35</v>
      </c>
      <c r="F609" s="169" t="s">
        <v>155</v>
      </c>
      <c r="H609" s="170">
        <v>1</v>
      </c>
      <c r="I609" s="171"/>
      <c r="L609" s="167"/>
      <c r="M609" s="172"/>
      <c r="T609" s="173"/>
      <c r="AT609" s="168" t="s">
        <v>142</v>
      </c>
      <c r="AU609" s="168" t="s">
        <v>87</v>
      </c>
      <c r="AV609" s="15" t="s">
        <v>138</v>
      </c>
      <c r="AW609" s="15" t="s">
        <v>144</v>
      </c>
      <c r="AX609" s="15" t="s">
        <v>27</v>
      </c>
      <c r="AY609" s="168" t="s">
        <v>131</v>
      </c>
    </row>
    <row r="610" spans="2:65" s="11" customFormat="1" ht="22.9" customHeight="1">
      <c r="B610" s="117"/>
      <c r="D610" s="118" t="s">
        <v>77</v>
      </c>
      <c r="E610" s="127" t="s">
        <v>234</v>
      </c>
      <c r="F610" s="127" t="s">
        <v>514</v>
      </c>
      <c r="I610" s="120"/>
      <c r="J610" s="128">
        <f>BK610</f>
        <v>0</v>
      </c>
      <c r="L610" s="117"/>
      <c r="M610" s="122"/>
      <c r="P610" s="123">
        <f>SUM(P611:P711)</f>
        <v>0</v>
      </c>
      <c r="R610" s="123">
        <f>SUM(R611:R711)</f>
        <v>1.7303525999999998</v>
      </c>
      <c r="T610" s="124">
        <f>SUM(T611:T711)</f>
        <v>156.18</v>
      </c>
      <c r="AR610" s="118" t="s">
        <v>27</v>
      </c>
      <c r="AT610" s="125" t="s">
        <v>77</v>
      </c>
      <c r="AU610" s="125" t="s">
        <v>27</v>
      </c>
      <c r="AY610" s="118" t="s">
        <v>131</v>
      </c>
      <c r="BK610" s="126">
        <f>SUM(BK611:BK711)</f>
        <v>0</v>
      </c>
    </row>
    <row r="611" spans="2:65" s="1" customFormat="1" ht="24.2" customHeight="1">
      <c r="B611" s="34"/>
      <c r="C611" s="129" t="s">
        <v>515</v>
      </c>
      <c r="D611" s="129" t="s">
        <v>133</v>
      </c>
      <c r="E611" s="130" t="s">
        <v>516</v>
      </c>
      <c r="F611" s="131" t="s">
        <v>517</v>
      </c>
      <c r="G611" s="132" t="s">
        <v>158</v>
      </c>
      <c r="H611" s="133">
        <v>50</v>
      </c>
      <c r="I611" s="134"/>
      <c r="J611" s="135">
        <f>ROUND(I611*H611,2)</f>
        <v>0</v>
      </c>
      <c r="K611" s="131" t="s">
        <v>137</v>
      </c>
      <c r="L611" s="34"/>
      <c r="M611" s="136" t="s">
        <v>35</v>
      </c>
      <c r="N611" s="137" t="s">
        <v>49</v>
      </c>
      <c r="P611" s="138">
        <f>O611*H611</f>
        <v>0</v>
      </c>
      <c r="Q611" s="138">
        <v>0</v>
      </c>
      <c r="R611" s="138">
        <f>Q611*H611</f>
        <v>0</v>
      </c>
      <c r="S611" s="138">
        <v>2.85</v>
      </c>
      <c r="T611" s="139">
        <f>S611*H611</f>
        <v>142.5</v>
      </c>
      <c r="AR611" s="140" t="s">
        <v>138</v>
      </c>
      <c r="AT611" s="140" t="s">
        <v>133</v>
      </c>
      <c r="AU611" s="140" t="s">
        <v>87</v>
      </c>
      <c r="AY611" s="18" t="s">
        <v>131</v>
      </c>
      <c r="BE611" s="141">
        <f>IF(N611="základní",J611,0)</f>
        <v>0</v>
      </c>
      <c r="BF611" s="141">
        <f>IF(N611="snížená",J611,0)</f>
        <v>0</v>
      </c>
      <c r="BG611" s="141">
        <f>IF(N611="zákl. přenesená",J611,0)</f>
        <v>0</v>
      </c>
      <c r="BH611" s="141">
        <f>IF(N611="sníž. přenesená",J611,0)</f>
        <v>0</v>
      </c>
      <c r="BI611" s="141">
        <f>IF(N611="nulová",J611,0)</f>
        <v>0</v>
      </c>
      <c r="BJ611" s="18" t="s">
        <v>27</v>
      </c>
      <c r="BK611" s="141">
        <f>ROUND(I611*H611,2)</f>
        <v>0</v>
      </c>
      <c r="BL611" s="18" t="s">
        <v>138</v>
      </c>
      <c r="BM611" s="140" t="s">
        <v>518</v>
      </c>
    </row>
    <row r="612" spans="2:65" s="1" customFormat="1" ht="11.25">
      <c r="B612" s="34"/>
      <c r="D612" s="142" t="s">
        <v>140</v>
      </c>
      <c r="F612" s="143" t="s">
        <v>519</v>
      </c>
      <c r="I612" s="144"/>
      <c r="L612" s="34"/>
      <c r="M612" s="145"/>
      <c r="T612" s="55"/>
      <c r="AT612" s="18" t="s">
        <v>140</v>
      </c>
      <c r="AU612" s="18" t="s">
        <v>87</v>
      </c>
    </row>
    <row r="613" spans="2:65" s="13" customFormat="1" ht="11.25">
      <c r="B613" s="153"/>
      <c r="D613" s="147" t="s">
        <v>142</v>
      </c>
      <c r="E613" s="154" t="s">
        <v>35</v>
      </c>
      <c r="F613" s="155" t="s">
        <v>520</v>
      </c>
      <c r="H613" s="156">
        <v>50</v>
      </c>
      <c r="I613" s="157"/>
      <c r="L613" s="153"/>
      <c r="M613" s="158"/>
      <c r="T613" s="159"/>
      <c r="AT613" s="154" t="s">
        <v>142</v>
      </c>
      <c r="AU613" s="154" t="s">
        <v>87</v>
      </c>
      <c r="AV613" s="13" t="s">
        <v>87</v>
      </c>
      <c r="AW613" s="13" t="s">
        <v>144</v>
      </c>
      <c r="AX613" s="13" t="s">
        <v>78</v>
      </c>
      <c r="AY613" s="154" t="s">
        <v>131</v>
      </c>
    </row>
    <row r="614" spans="2:65" s="15" customFormat="1" ht="11.25">
      <c r="B614" s="167"/>
      <c r="D614" s="147" t="s">
        <v>142</v>
      </c>
      <c r="E614" s="168" t="s">
        <v>35</v>
      </c>
      <c r="F614" s="169" t="s">
        <v>155</v>
      </c>
      <c r="H614" s="170">
        <v>50</v>
      </c>
      <c r="I614" s="171"/>
      <c r="L614" s="167"/>
      <c r="M614" s="172"/>
      <c r="T614" s="173"/>
      <c r="AT614" s="168" t="s">
        <v>142</v>
      </c>
      <c r="AU614" s="168" t="s">
        <v>87</v>
      </c>
      <c r="AV614" s="15" t="s">
        <v>138</v>
      </c>
      <c r="AW614" s="15" t="s">
        <v>144</v>
      </c>
      <c r="AX614" s="15" t="s">
        <v>27</v>
      </c>
      <c r="AY614" s="168" t="s">
        <v>131</v>
      </c>
    </row>
    <row r="615" spans="2:65" s="1" customFormat="1" ht="16.5" customHeight="1">
      <c r="B615" s="34"/>
      <c r="C615" s="129" t="s">
        <v>521</v>
      </c>
      <c r="D615" s="129" t="s">
        <v>133</v>
      </c>
      <c r="E615" s="130" t="s">
        <v>522</v>
      </c>
      <c r="F615" s="131" t="s">
        <v>523</v>
      </c>
      <c r="G615" s="132" t="s">
        <v>238</v>
      </c>
      <c r="H615" s="133">
        <v>4.8</v>
      </c>
      <c r="I615" s="134"/>
      <c r="J615" s="135">
        <f>ROUND(I615*H615,2)</f>
        <v>0</v>
      </c>
      <c r="K615" s="131" t="s">
        <v>35</v>
      </c>
      <c r="L615" s="34"/>
      <c r="M615" s="136" t="s">
        <v>35</v>
      </c>
      <c r="N615" s="137" t="s">
        <v>49</v>
      </c>
      <c r="P615" s="138">
        <f>O615*H615</f>
        <v>0</v>
      </c>
      <c r="Q615" s="138">
        <v>0</v>
      </c>
      <c r="R615" s="138">
        <f>Q615*H615</f>
        <v>0</v>
      </c>
      <c r="S615" s="138">
        <v>2.85</v>
      </c>
      <c r="T615" s="139">
        <f>S615*H615</f>
        <v>13.68</v>
      </c>
      <c r="AR615" s="140" t="s">
        <v>138</v>
      </c>
      <c r="AT615" s="140" t="s">
        <v>133</v>
      </c>
      <c r="AU615" s="140" t="s">
        <v>87</v>
      </c>
      <c r="AY615" s="18" t="s">
        <v>131</v>
      </c>
      <c r="BE615" s="141">
        <f>IF(N615="základní",J615,0)</f>
        <v>0</v>
      </c>
      <c r="BF615" s="141">
        <f>IF(N615="snížená",J615,0)</f>
        <v>0</v>
      </c>
      <c r="BG615" s="141">
        <f>IF(N615="zákl. přenesená",J615,0)</f>
        <v>0</v>
      </c>
      <c r="BH615" s="141">
        <f>IF(N615="sníž. přenesená",J615,0)</f>
        <v>0</v>
      </c>
      <c r="BI615" s="141">
        <f>IF(N615="nulová",J615,0)</f>
        <v>0</v>
      </c>
      <c r="BJ615" s="18" t="s">
        <v>27</v>
      </c>
      <c r="BK615" s="141">
        <f>ROUND(I615*H615,2)</f>
        <v>0</v>
      </c>
      <c r="BL615" s="18" t="s">
        <v>138</v>
      </c>
      <c r="BM615" s="140" t="s">
        <v>524</v>
      </c>
    </row>
    <row r="616" spans="2:65" s="12" customFormat="1" ht="11.25">
      <c r="B616" s="146"/>
      <c r="D616" s="147" t="s">
        <v>142</v>
      </c>
      <c r="E616" s="148" t="s">
        <v>35</v>
      </c>
      <c r="F616" s="149" t="s">
        <v>525</v>
      </c>
      <c r="H616" s="148" t="s">
        <v>35</v>
      </c>
      <c r="I616" s="150"/>
      <c r="L616" s="146"/>
      <c r="M616" s="151"/>
      <c r="T616" s="152"/>
      <c r="AT616" s="148" t="s">
        <v>142</v>
      </c>
      <c r="AU616" s="148" t="s">
        <v>87</v>
      </c>
      <c r="AV616" s="12" t="s">
        <v>27</v>
      </c>
      <c r="AW616" s="12" t="s">
        <v>144</v>
      </c>
      <c r="AX616" s="12" t="s">
        <v>78</v>
      </c>
      <c r="AY616" s="148" t="s">
        <v>131</v>
      </c>
    </row>
    <row r="617" spans="2:65" s="13" customFormat="1" ht="11.25">
      <c r="B617" s="153"/>
      <c r="D617" s="147" t="s">
        <v>142</v>
      </c>
      <c r="E617" s="154" t="s">
        <v>35</v>
      </c>
      <c r="F617" s="155" t="s">
        <v>526</v>
      </c>
      <c r="H617" s="156">
        <v>4.8</v>
      </c>
      <c r="I617" s="157"/>
      <c r="L617" s="153"/>
      <c r="M617" s="158"/>
      <c r="T617" s="159"/>
      <c r="AT617" s="154" t="s">
        <v>142</v>
      </c>
      <c r="AU617" s="154" t="s">
        <v>87</v>
      </c>
      <c r="AV617" s="13" t="s">
        <v>87</v>
      </c>
      <c r="AW617" s="13" t="s">
        <v>144</v>
      </c>
      <c r="AX617" s="13" t="s">
        <v>78</v>
      </c>
      <c r="AY617" s="154" t="s">
        <v>131</v>
      </c>
    </row>
    <row r="618" spans="2:65" s="15" customFormat="1" ht="11.25">
      <c r="B618" s="167"/>
      <c r="D618" s="147" t="s">
        <v>142</v>
      </c>
      <c r="E618" s="168" t="s">
        <v>35</v>
      </c>
      <c r="F618" s="169" t="s">
        <v>155</v>
      </c>
      <c r="H618" s="170">
        <v>4.8</v>
      </c>
      <c r="I618" s="171"/>
      <c r="L618" s="167"/>
      <c r="M618" s="172"/>
      <c r="T618" s="173"/>
      <c r="AT618" s="168" t="s">
        <v>142</v>
      </c>
      <c r="AU618" s="168" t="s">
        <v>87</v>
      </c>
      <c r="AV618" s="15" t="s">
        <v>138</v>
      </c>
      <c r="AW618" s="15" t="s">
        <v>144</v>
      </c>
      <c r="AX618" s="15" t="s">
        <v>27</v>
      </c>
      <c r="AY618" s="168" t="s">
        <v>131</v>
      </c>
    </row>
    <row r="619" spans="2:65" s="1" customFormat="1" ht="16.5" customHeight="1">
      <c r="B619" s="34"/>
      <c r="C619" s="129" t="s">
        <v>527</v>
      </c>
      <c r="D619" s="129" t="s">
        <v>133</v>
      </c>
      <c r="E619" s="130" t="s">
        <v>528</v>
      </c>
      <c r="F619" s="131" t="s">
        <v>529</v>
      </c>
      <c r="G619" s="132" t="s">
        <v>386</v>
      </c>
      <c r="H619" s="133">
        <v>6.9</v>
      </c>
      <c r="I619" s="134"/>
      <c r="J619" s="135">
        <f>ROUND(I619*H619,2)</f>
        <v>0</v>
      </c>
      <c r="K619" s="131" t="s">
        <v>35</v>
      </c>
      <c r="L619" s="34"/>
      <c r="M619" s="136" t="s">
        <v>35</v>
      </c>
      <c r="N619" s="137" t="s">
        <v>49</v>
      </c>
      <c r="P619" s="138">
        <f>O619*H619</f>
        <v>0</v>
      </c>
      <c r="Q619" s="138">
        <v>0.2</v>
      </c>
      <c r="R619" s="138">
        <f>Q619*H619</f>
        <v>1.3800000000000001</v>
      </c>
      <c r="S619" s="138">
        <v>0</v>
      </c>
      <c r="T619" s="139">
        <f>S619*H619</f>
        <v>0</v>
      </c>
      <c r="AR619" s="140" t="s">
        <v>138</v>
      </c>
      <c r="AT619" s="140" t="s">
        <v>133</v>
      </c>
      <c r="AU619" s="140" t="s">
        <v>87</v>
      </c>
      <c r="AY619" s="18" t="s">
        <v>131</v>
      </c>
      <c r="BE619" s="141">
        <f>IF(N619="základní",J619,0)</f>
        <v>0</v>
      </c>
      <c r="BF619" s="141">
        <f>IF(N619="snížená",J619,0)</f>
        <v>0</v>
      </c>
      <c r="BG619" s="141">
        <f>IF(N619="zákl. přenesená",J619,0)</f>
        <v>0</v>
      </c>
      <c r="BH619" s="141">
        <f>IF(N619="sníž. přenesená",J619,0)</f>
        <v>0</v>
      </c>
      <c r="BI619" s="141">
        <f>IF(N619="nulová",J619,0)</f>
        <v>0</v>
      </c>
      <c r="BJ619" s="18" t="s">
        <v>27</v>
      </c>
      <c r="BK619" s="141">
        <f>ROUND(I619*H619,2)</f>
        <v>0</v>
      </c>
      <c r="BL619" s="18" t="s">
        <v>138</v>
      </c>
      <c r="BM619" s="140" t="s">
        <v>530</v>
      </c>
    </row>
    <row r="620" spans="2:65" s="12" customFormat="1" ht="11.25">
      <c r="B620" s="146"/>
      <c r="D620" s="147" t="s">
        <v>142</v>
      </c>
      <c r="E620" s="148" t="s">
        <v>35</v>
      </c>
      <c r="F620" s="149" t="s">
        <v>531</v>
      </c>
      <c r="H620" s="148" t="s">
        <v>35</v>
      </c>
      <c r="I620" s="150"/>
      <c r="L620" s="146"/>
      <c r="M620" s="151"/>
      <c r="T620" s="152"/>
      <c r="AT620" s="148" t="s">
        <v>142</v>
      </c>
      <c r="AU620" s="148" t="s">
        <v>87</v>
      </c>
      <c r="AV620" s="12" t="s">
        <v>27</v>
      </c>
      <c r="AW620" s="12" t="s">
        <v>144</v>
      </c>
      <c r="AX620" s="12" t="s">
        <v>78</v>
      </c>
      <c r="AY620" s="148" t="s">
        <v>131</v>
      </c>
    </row>
    <row r="621" spans="2:65" s="13" customFormat="1" ht="11.25">
      <c r="B621" s="153"/>
      <c r="D621" s="147" t="s">
        <v>142</v>
      </c>
      <c r="E621" s="154" t="s">
        <v>35</v>
      </c>
      <c r="F621" s="155" t="s">
        <v>532</v>
      </c>
      <c r="H621" s="156">
        <v>2.7</v>
      </c>
      <c r="I621" s="157"/>
      <c r="L621" s="153"/>
      <c r="M621" s="158"/>
      <c r="T621" s="159"/>
      <c r="AT621" s="154" t="s">
        <v>142</v>
      </c>
      <c r="AU621" s="154" t="s">
        <v>87</v>
      </c>
      <c r="AV621" s="13" t="s">
        <v>87</v>
      </c>
      <c r="AW621" s="13" t="s">
        <v>144</v>
      </c>
      <c r="AX621" s="13" t="s">
        <v>78</v>
      </c>
      <c r="AY621" s="154" t="s">
        <v>131</v>
      </c>
    </row>
    <row r="622" spans="2:65" s="13" customFormat="1" ht="11.25">
      <c r="B622" s="153"/>
      <c r="D622" s="147" t="s">
        <v>142</v>
      </c>
      <c r="E622" s="154" t="s">
        <v>35</v>
      </c>
      <c r="F622" s="155" t="s">
        <v>533</v>
      </c>
      <c r="H622" s="156">
        <v>4.2</v>
      </c>
      <c r="I622" s="157"/>
      <c r="L622" s="153"/>
      <c r="M622" s="158"/>
      <c r="T622" s="159"/>
      <c r="AT622" s="154" t="s">
        <v>142</v>
      </c>
      <c r="AU622" s="154" t="s">
        <v>87</v>
      </c>
      <c r="AV622" s="13" t="s">
        <v>87</v>
      </c>
      <c r="AW622" s="13" t="s">
        <v>144</v>
      </c>
      <c r="AX622" s="13" t="s">
        <v>78</v>
      </c>
      <c r="AY622" s="154" t="s">
        <v>131</v>
      </c>
    </row>
    <row r="623" spans="2:65" s="15" customFormat="1" ht="11.25">
      <c r="B623" s="167"/>
      <c r="D623" s="147" t="s">
        <v>142</v>
      </c>
      <c r="E623" s="168" t="s">
        <v>35</v>
      </c>
      <c r="F623" s="169" t="s">
        <v>155</v>
      </c>
      <c r="H623" s="170">
        <v>6.9</v>
      </c>
      <c r="I623" s="171"/>
      <c r="L623" s="167"/>
      <c r="M623" s="172"/>
      <c r="T623" s="173"/>
      <c r="AT623" s="168" t="s">
        <v>142</v>
      </c>
      <c r="AU623" s="168" t="s">
        <v>87</v>
      </c>
      <c r="AV623" s="15" t="s">
        <v>138</v>
      </c>
      <c r="AW623" s="15" t="s">
        <v>144</v>
      </c>
      <c r="AX623" s="15" t="s">
        <v>27</v>
      </c>
      <c r="AY623" s="168" t="s">
        <v>131</v>
      </c>
    </row>
    <row r="624" spans="2:65" s="1" customFormat="1" ht="21.75" customHeight="1">
      <c r="B624" s="34"/>
      <c r="C624" s="129" t="s">
        <v>534</v>
      </c>
      <c r="D624" s="129" t="s">
        <v>133</v>
      </c>
      <c r="E624" s="130" t="s">
        <v>535</v>
      </c>
      <c r="F624" s="131" t="s">
        <v>536</v>
      </c>
      <c r="G624" s="132" t="s">
        <v>386</v>
      </c>
      <c r="H624" s="133">
        <v>22.2</v>
      </c>
      <c r="I624" s="134"/>
      <c r="J624" s="135">
        <f>ROUND(I624*H624,2)</f>
        <v>0</v>
      </c>
      <c r="K624" s="131" t="s">
        <v>137</v>
      </c>
      <c r="L624" s="34"/>
      <c r="M624" s="136" t="s">
        <v>35</v>
      </c>
      <c r="N624" s="137" t="s">
        <v>49</v>
      </c>
      <c r="P624" s="138">
        <f>O624*H624</f>
        <v>0</v>
      </c>
      <c r="Q624" s="138">
        <v>3.29E-3</v>
      </c>
      <c r="R624" s="138">
        <f>Q624*H624</f>
        <v>7.3037999999999992E-2</v>
      </c>
      <c r="S624" s="138">
        <v>0</v>
      </c>
      <c r="T624" s="139">
        <f>S624*H624</f>
        <v>0</v>
      </c>
      <c r="AR624" s="140" t="s">
        <v>138</v>
      </c>
      <c r="AT624" s="140" t="s">
        <v>133</v>
      </c>
      <c r="AU624" s="140" t="s">
        <v>87</v>
      </c>
      <c r="AY624" s="18" t="s">
        <v>131</v>
      </c>
      <c r="BE624" s="141">
        <f>IF(N624="základní",J624,0)</f>
        <v>0</v>
      </c>
      <c r="BF624" s="141">
        <f>IF(N624="snížená",J624,0)</f>
        <v>0</v>
      </c>
      <c r="BG624" s="141">
        <f>IF(N624="zákl. přenesená",J624,0)</f>
        <v>0</v>
      </c>
      <c r="BH624" s="141">
        <f>IF(N624="sníž. přenesená",J624,0)</f>
        <v>0</v>
      </c>
      <c r="BI624" s="141">
        <f>IF(N624="nulová",J624,0)</f>
        <v>0</v>
      </c>
      <c r="BJ624" s="18" t="s">
        <v>27</v>
      </c>
      <c r="BK624" s="141">
        <f>ROUND(I624*H624,2)</f>
        <v>0</v>
      </c>
      <c r="BL624" s="18" t="s">
        <v>138</v>
      </c>
      <c r="BM624" s="140" t="s">
        <v>537</v>
      </c>
    </row>
    <row r="625" spans="2:65" s="1" customFormat="1" ht="11.25">
      <c r="B625" s="34"/>
      <c r="D625" s="142" t="s">
        <v>140</v>
      </c>
      <c r="F625" s="143" t="s">
        <v>538</v>
      </c>
      <c r="I625" s="144"/>
      <c r="L625" s="34"/>
      <c r="M625" s="145"/>
      <c r="T625" s="55"/>
      <c r="AT625" s="18" t="s">
        <v>140</v>
      </c>
      <c r="AU625" s="18" t="s">
        <v>87</v>
      </c>
    </row>
    <row r="626" spans="2:65" s="12" customFormat="1" ht="11.25">
      <c r="B626" s="146"/>
      <c r="D626" s="147" t="s">
        <v>142</v>
      </c>
      <c r="E626" s="148" t="s">
        <v>35</v>
      </c>
      <c r="F626" s="149" t="s">
        <v>539</v>
      </c>
      <c r="H626" s="148" t="s">
        <v>35</v>
      </c>
      <c r="I626" s="150"/>
      <c r="L626" s="146"/>
      <c r="M626" s="151"/>
      <c r="T626" s="152"/>
      <c r="AT626" s="148" t="s">
        <v>142</v>
      </c>
      <c r="AU626" s="148" t="s">
        <v>87</v>
      </c>
      <c r="AV626" s="12" t="s">
        <v>27</v>
      </c>
      <c r="AW626" s="12" t="s">
        <v>144</v>
      </c>
      <c r="AX626" s="12" t="s">
        <v>78</v>
      </c>
      <c r="AY626" s="148" t="s">
        <v>131</v>
      </c>
    </row>
    <row r="627" spans="2:65" s="12" customFormat="1" ht="11.25">
      <c r="B627" s="146"/>
      <c r="D627" s="147" t="s">
        <v>142</v>
      </c>
      <c r="E627" s="148" t="s">
        <v>35</v>
      </c>
      <c r="F627" s="149" t="s">
        <v>145</v>
      </c>
      <c r="H627" s="148" t="s">
        <v>35</v>
      </c>
      <c r="I627" s="150"/>
      <c r="L627" s="146"/>
      <c r="M627" s="151"/>
      <c r="T627" s="152"/>
      <c r="AT627" s="148" t="s">
        <v>142</v>
      </c>
      <c r="AU627" s="148" t="s">
        <v>87</v>
      </c>
      <c r="AV627" s="12" t="s">
        <v>27</v>
      </c>
      <c r="AW627" s="12" t="s">
        <v>144</v>
      </c>
      <c r="AX627" s="12" t="s">
        <v>78</v>
      </c>
      <c r="AY627" s="148" t="s">
        <v>131</v>
      </c>
    </row>
    <row r="628" spans="2:65" s="13" customFormat="1" ht="11.25">
      <c r="B628" s="153"/>
      <c r="D628" s="147" t="s">
        <v>142</v>
      </c>
      <c r="E628" s="154" t="s">
        <v>35</v>
      </c>
      <c r="F628" s="155" t="s">
        <v>482</v>
      </c>
      <c r="H628" s="156">
        <v>7.4</v>
      </c>
      <c r="I628" s="157"/>
      <c r="L628" s="153"/>
      <c r="M628" s="158"/>
      <c r="T628" s="159"/>
      <c r="AT628" s="154" t="s">
        <v>142</v>
      </c>
      <c r="AU628" s="154" t="s">
        <v>87</v>
      </c>
      <c r="AV628" s="13" t="s">
        <v>87</v>
      </c>
      <c r="AW628" s="13" t="s">
        <v>144</v>
      </c>
      <c r="AX628" s="13" t="s">
        <v>78</v>
      </c>
      <c r="AY628" s="154" t="s">
        <v>131</v>
      </c>
    </row>
    <row r="629" spans="2:65" s="13" customFormat="1" ht="11.25">
      <c r="B629" s="153"/>
      <c r="D629" s="147" t="s">
        <v>142</v>
      </c>
      <c r="E629" s="154" t="s">
        <v>35</v>
      </c>
      <c r="F629" s="155" t="s">
        <v>483</v>
      </c>
      <c r="H629" s="156">
        <v>7.4</v>
      </c>
      <c r="I629" s="157"/>
      <c r="L629" s="153"/>
      <c r="M629" s="158"/>
      <c r="T629" s="159"/>
      <c r="AT629" s="154" t="s">
        <v>142</v>
      </c>
      <c r="AU629" s="154" t="s">
        <v>87</v>
      </c>
      <c r="AV629" s="13" t="s">
        <v>87</v>
      </c>
      <c r="AW629" s="13" t="s">
        <v>144</v>
      </c>
      <c r="AX629" s="13" t="s">
        <v>78</v>
      </c>
      <c r="AY629" s="154" t="s">
        <v>131</v>
      </c>
    </row>
    <row r="630" spans="2:65" s="14" customFormat="1" ht="11.25">
      <c r="B630" s="160"/>
      <c r="D630" s="147" t="s">
        <v>142</v>
      </c>
      <c r="E630" s="161" t="s">
        <v>35</v>
      </c>
      <c r="F630" s="162" t="s">
        <v>150</v>
      </c>
      <c r="H630" s="163">
        <v>14.8</v>
      </c>
      <c r="I630" s="164"/>
      <c r="L630" s="160"/>
      <c r="M630" s="165"/>
      <c r="T630" s="166"/>
      <c r="AT630" s="161" t="s">
        <v>142</v>
      </c>
      <c r="AU630" s="161" t="s">
        <v>87</v>
      </c>
      <c r="AV630" s="14" t="s">
        <v>151</v>
      </c>
      <c r="AW630" s="14" t="s">
        <v>144</v>
      </c>
      <c r="AX630" s="14" t="s">
        <v>78</v>
      </c>
      <c r="AY630" s="161" t="s">
        <v>131</v>
      </c>
    </row>
    <row r="631" spans="2:65" s="12" customFormat="1" ht="11.25">
      <c r="B631" s="146"/>
      <c r="D631" s="147" t="s">
        <v>142</v>
      </c>
      <c r="E631" s="148" t="s">
        <v>35</v>
      </c>
      <c r="F631" s="149" t="s">
        <v>152</v>
      </c>
      <c r="H631" s="148" t="s">
        <v>35</v>
      </c>
      <c r="I631" s="150"/>
      <c r="L631" s="146"/>
      <c r="M631" s="151"/>
      <c r="T631" s="152"/>
      <c r="AT631" s="148" t="s">
        <v>142</v>
      </c>
      <c r="AU631" s="148" t="s">
        <v>87</v>
      </c>
      <c r="AV631" s="12" t="s">
        <v>27</v>
      </c>
      <c r="AW631" s="12" t="s">
        <v>144</v>
      </c>
      <c r="AX631" s="12" t="s">
        <v>78</v>
      </c>
      <c r="AY631" s="148" t="s">
        <v>131</v>
      </c>
    </row>
    <row r="632" spans="2:65" s="13" customFormat="1" ht="11.25">
      <c r="B632" s="153"/>
      <c r="D632" s="147" t="s">
        <v>142</v>
      </c>
      <c r="E632" s="154" t="s">
        <v>35</v>
      </c>
      <c r="F632" s="155" t="s">
        <v>484</v>
      </c>
      <c r="H632" s="156">
        <v>7.4</v>
      </c>
      <c r="I632" s="157"/>
      <c r="L632" s="153"/>
      <c r="M632" s="158"/>
      <c r="T632" s="159"/>
      <c r="AT632" s="154" t="s">
        <v>142</v>
      </c>
      <c r="AU632" s="154" t="s">
        <v>87</v>
      </c>
      <c r="AV632" s="13" t="s">
        <v>87</v>
      </c>
      <c r="AW632" s="13" t="s">
        <v>144</v>
      </c>
      <c r="AX632" s="13" t="s">
        <v>78</v>
      </c>
      <c r="AY632" s="154" t="s">
        <v>131</v>
      </c>
    </row>
    <row r="633" spans="2:65" s="14" customFormat="1" ht="11.25">
      <c r="B633" s="160"/>
      <c r="D633" s="147" t="s">
        <v>142</v>
      </c>
      <c r="E633" s="161" t="s">
        <v>35</v>
      </c>
      <c r="F633" s="162" t="s">
        <v>150</v>
      </c>
      <c r="H633" s="163">
        <v>7.4</v>
      </c>
      <c r="I633" s="164"/>
      <c r="L633" s="160"/>
      <c r="M633" s="165"/>
      <c r="T633" s="166"/>
      <c r="AT633" s="161" t="s">
        <v>142</v>
      </c>
      <c r="AU633" s="161" t="s">
        <v>87</v>
      </c>
      <c r="AV633" s="14" t="s">
        <v>151</v>
      </c>
      <c r="AW633" s="14" t="s">
        <v>144</v>
      </c>
      <c r="AX633" s="14" t="s">
        <v>78</v>
      </c>
      <c r="AY633" s="161" t="s">
        <v>131</v>
      </c>
    </row>
    <row r="634" spans="2:65" s="15" customFormat="1" ht="11.25">
      <c r="B634" s="167"/>
      <c r="D634" s="147" t="s">
        <v>142</v>
      </c>
      <c r="E634" s="168" t="s">
        <v>35</v>
      </c>
      <c r="F634" s="169" t="s">
        <v>155</v>
      </c>
      <c r="H634" s="170">
        <v>22.2</v>
      </c>
      <c r="I634" s="171"/>
      <c r="L634" s="167"/>
      <c r="M634" s="172"/>
      <c r="T634" s="173"/>
      <c r="AT634" s="168" t="s">
        <v>142</v>
      </c>
      <c r="AU634" s="168" t="s">
        <v>87</v>
      </c>
      <c r="AV634" s="15" t="s">
        <v>138</v>
      </c>
      <c r="AW634" s="15" t="s">
        <v>144</v>
      </c>
      <c r="AX634" s="15" t="s">
        <v>27</v>
      </c>
      <c r="AY634" s="168" t="s">
        <v>131</v>
      </c>
    </row>
    <row r="635" spans="2:65" s="1" customFormat="1" ht="24.2" customHeight="1">
      <c r="B635" s="34"/>
      <c r="C635" s="129" t="s">
        <v>540</v>
      </c>
      <c r="D635" s="129" t="s">
        <v>133</v>
      </c>
      <c r="E635" s="130" t="s">
        <v>541</v>
      </c>
      <c r="F635" s="131" t="s">
        <v>542</v>
      </c>
      <c r="G635" s="132" t="s">
        <v>386</v>
      </c>
      <c r="H635" s="133">
        <v>11.7</v>
      </c>
      <c r="I635" s="134"/>
      <c r="J635" s="135">
        <f>ROUND(I635*H635,2)</f>
        <v>0</v>
      </c>
      <c r="K635" s="131" t="s">
        <v>137</v>
      </c>
      <c r="L635" s="34"/>
      <c r="M635" s="136" t="s">
        <v>35</v>
      </c>
      <c r="N635" s="137" t="s">
        <v>49</v>
      </c>
      <c r="P635" s="138">
        <f>O635*H635</f>
        <v>0</v>
      </c>
      <c r="Q635" s="138">
        <v>3.1700000000000001E-3</v>
      </c>
      <c r="R635" s="138">
        <f>Q635*H635</f>
        <v>3.7088999999999997E-2</v>
      </c>
      <c r="S635" s="138">
        <v>0</v>
      </c>
      <c r="T635" s="139">
        <f>S635*H635</f>
        <v>0</v>
      </c>
      <c r="AR635" s="140" t="s">
        <v>138</v>
      </c>
      <c r="AT635" s="140" t="s">
        <v>133</v>
      </c>
      <c r="AU635" s="140" t="s">
        <v>87</v>
      </c>
      <c r="AY635" s="18" t="s">
        <v>131</v>
      </c>
      <c r="BE635" s="141">
        <f>IF(N635="základní",J635,0)</f>
        <v>0</v>
      </c>
      <c r="BF635" s="141">
        <f>IF(N635="snížená",J635,0)</f>
        <v>0</v>
      </c>
      <c r="BG635" s="141">
        <f>IF(N635="zákl. přenesená",J635,0)</f>
        <v>0</v>
      </c>
      <c r="BH635" s="141">
        <f>IF(N635="sníž. přenesená",J635,0)</f>
        <v>0</v>
      </c>
      <c r="BI635" s="141">
        <f>IF(N635="nulová",J635,0)</f>
        <v>0</v>
      </c>
      <c r="BJ635" s="18" t="s">
        <v>27</v>
      </c>
      <c r="BK635" s="141">
        <f>ROUND(I635*H635,2)</f>
        <v>0</v>
      </c>
      <c r="BL635" s="18" t="s">
        <v>138</v>
      </c>
      <c r="BM635" s="140" t="s">
        <v>543</v>
      </c>
    </row>
    <row r="636" spans="2:65" s="1" customFormat="1" ht="11.25">
      <c r="B636" s="34"/>
      <c r="D636" s="142" t="s">
        <v>140</v>
      </c>
      <c r="F636" s="143" t="s">
        <v>544</v>
      </c>
      <c r="I636" s="144"/>
      <c r="L636" s="34"/>
      <c r="M636" s="145"/>
      <c r="T636" s="55"/>
      <c r="AT636" s="18" t="s">
        <v>140</v>
      </c>
      <c r="AU636" s="18" t="s">
        <v>87</v>
      </c>
    </row>
    <row r="637" spans="2:65" s="12" customFormat="1" ht="11.25">
      <c r="B637" s="146"/>
      <c r="D637" s="147" t="s">
        <v>142</v>
      </c>
      <c r="E637" s="148" t="s">
        <v>35</v>
      </c>
      <c r="F637" s="149" t="s">
        <v>545</v>
      </c>
      <c r="H637" s="148" t="s">
        <v>35</v>
      </c>
      <c r="I637" s="150"/>
      <c r="L637" s="146"/>
      <c r="M637" s="151"/>
      <c r="T637" s="152"/>
      <c r="AT637" s="148" t="s">
        <v>142</v>
      </c>
      <c r="AU637" s="148" t="s">
        <v>87</v>
      </c>
      <c r="AV637" s="12" t="s">
        <v>27</v>
      </c>
      <c r="AW637" s="12" t="s">
        <v>144</v>
      </c>
      <c r="AX637" s="12" t="s">
        <v>78</v>
      </c>
      <c r="AY637" s="148" t="s">
        <v>131</v>
      </c>
    </row>
    <row r="638" spans="2:65" s="12" customFormat="1" ht="11.25">
      <c r="B638" s="146"/>
      <c r="D638" s="147" t="s">
        <v>142</v>
      </c>
      <c r="E638" s="148" t="s">
        <v>35</v>
      </c>
      <c r="F638" s="149" t="s">
        <v>145</v>
      </c>
      <c r="H638" s="148" t="s">
        <v>35</v>
      </c>
      <c r="I638" s="150"/>
      <c r="L638" s="146"/>
      <c r="M638" s="151"/>
      <c r="T638" s="152"/>
      <c r="AT638" s="148" t="s">
        <v>142</v>
      </c>
      <c r="AU638" s="148" t="s">
        <v>87</v>
      </c>
      <c r="AV638" s="12" t="s">
        <v>27</v>
      </c>
      <c r="AW638" s="12" t="s">
        <v>144</v>
      </c>
      <c r="AX638" s="12" t="s">
        <v>78</v>
      </c>
      <c r="AY638" s="148" t="s">
        <v>131</v>
      </c>
    </row>
    <row r="639" spans="2:65" s="13" customFormat="1" ht="11.25">
      <c r="B639" s="153"/>
      <c r="D639" s="147" t="s">
        <v>142</v>
      </c>
      <c r="E639" s="154" t="s">
        <v>35</v>
      </c>
      <c r="F639" s="155" t="s">
        <v>546</v>
      </c>
      <c r="H639" s="156">
        <v>3.9</v>
      </c>
      <c r="I639" s="157"/>
      <c r="L639" s="153"/>
      <c r="M639" s="158"/>
      <c r="T639" s="159"/>
      <c r="AT639" s="154" t="s">
        <v>142</v>
      </c>
      <c r="AU639" s="154" t="s">
        <v>87</v>
      </c>
      <c r="AV639" s="13" t="s">
        <v>87</v>
      </c>
      <c r="AW639" s="13" t="s">
        <v>144</v>
      </c>
      <c r="AX639" s="13" t="s">
        <v>78</v>
      </c>
      <c r="AY639" s="154" t="s">
        <v>131</v>
      </c>
    </row>
    <row r="640" spans="2:65" s="13" customFormat="1" ht="11.25">
      <c r="B640" s="153"/>
      <c r="D640" s="147" t="s">
        <v>142</v>
      </c>
      <c r="E640" s="154" t="s">
        <v>35</v>
      </c>
      <c r="F640" s="155" t="s">
        <v>547</v>
      </c>
      <c r="H640" s="156">
        <v>3.9</v>
      </c>
      <c r="I640" s="157"/>
      <c r="L640" s="153"/>
      <c r="M640" s="158"/>
      <c r="T640" s="159"/>
      <c r="AT640" s="154" t="s">
        <v>142</v>
      </c>
      <c r="AU640" s="154" t="s">
        <v>87</v>
      </c>
      <c r="AV640" s="13" t="s">
        <v>87</v>
      </c>
      <c r="AW640" s="13" t="s">
        <v>144</v>
      </c>
      <c r="AX640" s="13" t="s">
        <v>78</v>
      </c>
      <c r="AY640" s="154" t="s">
        <v>131</v>
      </c>
    </row>
    <row r="641" spans="2:65" s="14" customFormat="1" ht="11.25">
      <c r="B641" s="160"/>
      <c r="D641" s="147" t="s">
        <v>142</v>
      </c>
      <c r="E641" s="161" t="s">
        <v>35</v>
      </c>
      <c r="F641" s="162" t="s">
        <v>150</v>
      </c>
      <c r="H641" s="163">
        <v>7.8</v>
      </c>
      <c r="I641" s="164"/>
      <c r="L641" s="160"/>
      <c r="M641" s="165"/>
      <c r="T641" s="166"/>
      <c r="AT641" s="161" t="s">
        <v>142</v>
      </c>
      <c r="AU641" s="161" t="s">
        <v>87</v>
      </c>
      <c r="AV641" s="14" t="s">
        <v>151</v>
      </c>
      <c r="AW641" s="14" t="s">
        <v>144</v>
      </c>
      <c r="AX641" s="14" t="s">
        <v>78</v>
      </c>
      <c r="AY641" s="161" t="s">
        <v>131</v>
      </c>
    </row>
    <row r="642" spans="2:65" s="12" customFormat="1" ht="11.25">
      <c r="B642" s="146"/>
      <c r="D642" s="147" t="s">
        <v>142</v>
      </c>
      <c r="E642" s="148" t="s">
        <v>35</v>
      </c>
      <c r="F642" s="149" t="s">
        <v>152</v>
      </c>
      <c r="H642" s="148" t="s">
        <v>35</v>
      </c>
      <c r="I642" s="150"/>
      <c r="L642" s="146"/>
      <c r="M642" s="151"/>
      <c r="T642" s="152"/>
      <c r="AT642" s="148" t="s">
        <v>142</v>
      </c>
      <c r="AU642" s="148" t="s">
        <v>87</v>
      </c>
      <c r="AV642" s="12" t="s">
        <v>27</v>
      </c>
      <c r="AW642" s="12" t="s">
        <v>144</v>
      </c>
      <c r="AX642" s="12" t="s">
        <v>78</v>
      </c>
      <c r="AY642" s="148" t="s">
        <v>131</v>
      </c>
    </row>
    <row r="643" spans="2:65" s="13" customFormat="1" ht="11.25">
      <c r="B643" s="153"/>
      <c r="D643" s="147" t="s">
        <v>142</v>
      </c>
      <c r="E643" s="154" t="s">
        <v>35</v>
      </c>
      <c r="F643" s="155" t="s">
        <v>548</v>
      </c>
      <c r="H643" s="156">
        <v>3.9</v>
      </c>
      <c r="I643" s="157"/>
      <c r="L643" s="153"/>
      <c r="M643" s="158"/>
      <c r="T643" s="159"/>
      <c r="AT643" s="154" t="s">
        <v>142</v>
      </c>
      <c r="AU643" s="154" t="s">
        <v>87</v>
      </c>
      <c r="AV643" s="13" t="s">
        <v>87</v>
      </c>
      <c r="AW643" s="13" t="s">
        <v>144</v>
      </c>
      <c r="AX643" s="13" t="s">
        <v>78</v>
      </c>
      <c r="AY643" s="154" t="s">
        <v>131</v>
      </c>
    </row>
    <row r="644" spans="2:65" s="14" customFormat="1" ht="11.25">
      <c r="B644" s="160"/>
      <c r="D644" s="147" t="s">
        <v>142</v>
      </c>
      <c r="E644" s="161" t="s">
        <v>35</v>
      </c>
      <c r="F644" s="162" t="s">
        <v>150</v>
      </c>
      <c r="H644" s="163">
        <v>3.9</v>
      </c>
      <c r="I644" s="164"/>
      <c r="L644" s="160"/>
      <c r="M644" s="165"/>
      <c r="T644" s="166"/>
      <c r="AT644" s="161" t="s">
        <v>142</v>
      </c>
      <c r="AU644" s="161" t="s">
        <v>87</v>
      </c>
      <c r="AV644" s="14" t="s">
        <v>151</v>
      </c>
      <c r="AW644" s="14" t="s">
        <v>144</v>
      </c>
      <c r="AX644" s="14" t="s">
        <v>78</v>
      </c>
      <c r="AY644" s="161" t="s">
        <v>131</v>
      </c>
    </row>
    <row r="645" spans="2:65" s="15" customFormat="1" ht="11.25">
      <c r="B645" s="167"/>
      <c r="D645" s="147" t="s">
        <v>142</v>
      </c>
      <c r="E645" s="168" t="s">
        <v>35</v>
      </c>
      <c r="F645" s="169" t="s">
        <v>155</v>
      </c>
      <c r="H645" s="170">
        <v>11.7</v>
      </c>
      <c r="I645" s="171"/>
      <c r="L645" s="167"/>
      <c r="M645" s="172"/>
      <c r="T645" s="173"/>
      <c r="AT645" s="168" t="s">
        <v>142</v>
      </c>
      <c r="AU645" s="168" t="s">
        <v>87</v>
      </c>
      <c r="AV645" s="15" t="s">
        <v>138</v>
      </c>
      <c r="AW645" s="15" t="s">
        <v>144</v>
      </c>
      <c r="AX645" s="15" t="s">
        <v>27</v>
      </c>
      <c r="AY645" s="168" t="s">
        <v>131</v>
      </c>
    </row>
    <row r="646" spans="2:65" s="1" customFormat="1" ht="16.5" customHeight="1">
      <c r="B646" s="34"/>
      <c r="C646" s="129" t="s">
        <v>549</v>
      </c>
      <c r="D646" s="129" t="s">
        <v>133</v>
      </c>
      <c r="E646" s="130" t="s">
        <v>550</v>
      </c>
      <c r="F646" s="131" t="s">
        <v>551</v>
      </c>
      <c r="G646" s="132" t="s">
        <v>136</v>
      </c>
      <c r="H646" s="133">
        <v>3.42</v>
      </c>
      <c r="I646" s="134"/>
      <c r="J646" s="135">
        <f>ROUND(I646*H646,2)</f>
        <v>0</v>
      </c>
      <c r="K646" s="131" t="s">
        <v>137</v>
      </c>
      <c r="L646" s="34"/>
      <c r="M646" s="136" t="s">
        <v>35</v>
      </c>
      <c r="N646" s="137" t="s">
        <v>49</v>
      </c>
      <c r="P646" s="138">
        <f>O646*H646</f>
        <v>0</v>
      </c>
      <c r="Q646" s="138">
        <v>6.3000000000000003E-4</v>
      </c>
      <c r="R646" s="138">
        <f>Q646*H646</f>
        <v>2.1546E-3</v>
      </c>
      <c r="S646" s="138">
        <v>0</v>
      </c>
      <c r="T646" s="139">
        <f>S646*H646</f>
        <v>0</v>
      </c>
      <c r="AR646" s="140" t="s">
        <v>138</v>
      </c>
      <c r="AT646" s="140" t="s">
        <v>133</v>
      </c>
      <c r="AU646" s="140" t="s">
        <v>87</v>
      </c>
      <c r="AY646" s="18" t="s">
        <v>131</v>
      </c>
      <c r="BE646" s="141">
        <f>IF(N646="základní",J646,0)</f>
        <v>0</v>
      </c>
      <c r="BF646" s="141">
        <f>IF(N646="snížená",J646,0)</f>
        <v>0</v>
      </c>
      <c r="BG646" s="141">
        <f>IF(N646="zákl. přenesená",J646,0)</f>
        <v>0</v>
      </c>
      <c r="BH646" s="141">
        <f>IF(N646="sníž. přenesená",J646,0)</f>
        <v>0</v>
      </c>
      <c r="BI646" s="141">
        <f>IF(N646="nulová",J646,0)</f>
        <v>0</v>
      </c>
      <c r="BJ646" s="18" t="s">
        <v>27</v>
      </c>
      <c r="BK646" s="141">
        <f>ROUND(I646*H646,2)</f>
        <v>0</v>
      </c>
      <c r="BL646" s="18" t="s">
        <v>138</v>
      </c>
      <c r="BM646" s="140" t="s">
        <v>552</v>
      </c>
    </row>
    <row r="647" spans="2:65" s="1" customFormat="1" ht="11.25">
      <c r="B647" s="34"/>
      <c r="D647" s="142" t="s">
        <v>140</v>
      </c>
      <c r="F647" s="143" t="s">
        <v>553</v>
      </c>
      <c r="I647" s="144"/>
      <c r="L647" s="34"/>
      <c r="M647" s="145"/>
      <c r="T647" s="55"/>
      <c r="AT647" s="18" t="s">
        <v>140</v>
      </c>
      <c r="AU647" s="18" t="s">
        <v>87</v>
      </c>
    </row>
    <row r="648" spans="2:65" s="12" customFormat="1" ht="11.25">
      <c r="B648" s="146"/>
      <c r="D648" s="147" t="s">
        <v>142</v>
      </c>
      <c r="E648" s="148" t="s">
        <v>35</v>
      </c>
      <c r="F648" s="149" t="s">
        <v>554</v>
      </c>
      <c r="H648" s="148" t="s">
        <v>35</v>
      </c>
      <c r="I648" s="150"/>
      <c r="L648" s="146"/>
      <c r="M648" s="151"/>
      <c r="T648" s="152"/>
      <c r="AT648" s="148" t="s">
        <v>142</v>
      </c>
      <c r="AU648" s="148" t="s">
        <v>87</v>
      </c>
      <c r="AV648" s="12" t="s">
        <v>27</v>
      </c>
      <c r="AW648" s="12" t="s">
        <v>144</v>
      </c>
      <c r="AX648" s="12" t="s">
        <v>78</v>
      </c>
      <c r="AY648" s="148" t="s">
        <v>131</v>
      </c>
    </row>
    <row r="649" spans="2:65" s="12" customFormat="1" ht="11.25">
      <c r="B649" s="146"/>
      <c r="D649" s="147" t="s">
        <v>142</v>
      </c>
      <c r="E649" s="148" t="s">
        <v>35</v>
      </c>
      <c r="F649" s="149" t="s">
        <v>145</v>
      </c>
      <c r="H649" s="148" t="s">
        <v>35</v>
      </c>
      <c r="I649" s="150"/>
      <c r="L649" s="146"/>
      <c r="M649" s="151"/>
      <c r="T649" s="152"/>
      <c r="AT649" s="148" t="s">
        <v>142</v>
      </c>
      <c r="AU649" s="148" t="s">
        <v>87</v>
      </c>
      <c r="AV649" s="12" t="s">
        <v>27</v>
      </c>
      <c r="AW649" s="12" t="s">
        <v>144</v>
      </c>
      <c r="AX649" s="12" t="s">
        <v>78</v>
      </c>
      <c r="AY649" s="148" t="s">
        <v>131</v>
      </c>
    </row>
    <row r="650" spans="2:65" s="13" customFormat="1" ht="11.25">
      <c r="B650" s="153"/>
      <c r="D650" s="147" t="s">
        <v>142</v>
      </c>
      <c r="E650" s="154" t="s">
        <v>35</v>
      </c>
      <c r="F650" s="155" t="s">
        <v>555</v>
      </c>
      <c r="H650" s="156">
        <v>1.1399999999999999</v>
      </c>
      <c r="I650" s="157"/>
      <c r="L650" s="153"/>
      <c r="M650" s="158"/>
      <c r="T650" s="159"/>
      <c r="AT650" s="154" t="s">
        <v>142</v>
      </c>
      <c r="AU650" s="154" t="s">
        <v>87</v>
      </c>
      <c r="AV650" s="13" t="s">
        <v>87</v>
      </c>
      <c r="AW650" s="13" t="s">
        <v>144</v>
      </c>
      <c r="AX650" s="13" t="s">
        <v>78</v>
      </c>
      <c r="AY650" s="154" t="s">
        <v>131</v>
      </c>
    </row>
    <row r="651" spans="2:65" s="13" customFormat="1" ht="11.25">
      <c r="B651" s="153"/>
      <c r="D651" s="147" t="s">
        <v>142</v>
      </c>
      <c r="E651" s="154" t="s">
        <v>35</v>
      </c>
      <c r="F651" s="155" t="s">
        <v>556</v>
      </c>
      <c r="H651" s="156">
        <v>1.1399999999999999</v>
      </c>
      <c r="I651" s="157"/>
      <c r="L651" s="153"/>
      <c r="M651" s="158"/>
      <c r="T651" s="159"/>
      <c r="AT651" s="154" t="s">
        <v>142</v>
      </c>
      <c r="AU651" s="154" t="s">
        <v>87</v>
      </c>
      <c r="AV651" s="13" t="s">
        <v>87</v>
      </c>
      <c r="AW651" s="13" t="s">
        <v>144</v>
      </c>
      <c r="AX651" s="13" t="s">
        <v>78</v>
      </c>
      <c r="AY651" s="154" t="s">
        <v>131</v>
      </c>
    </row>
    <row r="652" spans="2:65" s="14" customFormat="1" ht="11.25">
      <c r="B652" s="160"/>
      <c r="D652" s="147" t="s">
        <v>142</v>
      </c>
      <c r="E652" s="161" t="s">
        <v>35</v>
      </c>
      <c r="F652" s="162" t="s">
        <v>150</v>
      </c>
      <c r="H652" s="163">
        <v>2.2799999999999998</v>
      </c>
      <c r="I652" s="164"/>
      <c r="L652" s="160"/>
      <c r="M652" s="165"/>
      <c r="T652" s="166"/>
      <c r="AT652" s="161" t="s">
        <v>142</v>
      </c>
      <c r="AU652" s="161" t="s">
        <v>87</v>
      </c>
      <c r="AV652" s="14" t="s">
        <v>151</v>
      </c>
      <c r="AW652" s="14" t="s">
        <v>144</v>
      </c>
      <c r="AX652" s="14" t="s">
        <v>78</v>
      </c>
      <c r="AY652" s="161" t="s">
        <v>131</v>
      </c>
    </row>
    <row r="653" spans="2:65" s="12" customFormat="1" ht="11.25">
      <c r="B653" s="146"/>
      <c r="D653" s="147" t="s">
        <v>142</v>
      </c>
      <c r="E653" s="148" t="s">
        <v>35</v>
      </c>
      <c r="F653" s="149" t="s">
        <v>152</v>
      </c>
      <c r="H653" s="148" t="s">
        <v>35</v>
      </c>
      <c r="I653" s="150"/>
      <c r="L653" s="146"/>
      <c r="M653" s="151"/>
      <c r="T653" s="152"/>
      <c r="AT653" s="148" t="s">
        <v>142</v>
      </c>
      <c r="AU653" s="148" t="s">
        <v>87</v>
      </c>
      <c r="AV653" s="12" t="s">
        <v>27</v>
      </c>
      <c r="AW653" s="12" t="s">
        <v>144</v>
      </c>
      <c r="AX653" s="12" t="s">
        <v>78</v>
      </c>
      <c r="AY653" s="148" t="s">
        <v>131</v>
      </c>
    </row>
    <row r="654" spans="2:65" s="13" customFormat="1" ht="11.25">
      <c r="B654" s="153"/>
      <c r="D654" s="147" t="s">
        <v>142</v>
      </c>
      <c r="E654" s="154" t="s">
        <v>35</v>
      </c>
      <c r="F654" s="155" t="s">
        <v>557</v>
      </c>
      <c r="H654" s="156">
        <v>1.1399999999999999</v>
      </c>
      <c r="I654" s="157"/>
      <c r="L654" s="153"/>
      <c r="M654" s="158"/>
      <c r="T654" s="159"/>
      <c r="AT654" s="154" t="s">
        <v>142</v>
      </c>
      <c r="AU654" s="154" t="s">
        <v>87</v>
      </c>
      <c r="AV654" s="13" t="s">
        <v>87</v>
      </c>
      <c r="AW654" s="13" t="s">
        <v>144</v>
      </c>
      <c r="AX654" s="13" t="s">
        <v>78</v>
      </c>
      <c r="AY654" s="154" t="s">
        <v>131</v>
      </c>
    </row>
    <row r="655" spans="2:65" s="14" customFormat="1" ht="11.25">
      <c r="B655" s="160"/>
      <c r="D655" s="147" t="s">
        <v>142</v>
      </c>
      <c r="E655" s="161" t="s">
        <v>35</v>
      </c>
      <c r="F655" s="162" t="s">
        <v>150</v>
      </c>
      <c r="H655" s="163">
        <v>1.1399999999999999</v>
      </c>
      <c r="I655" s="164"/>
      <c r="L655" s="160"/>
      <c r="M655" s="165"/>
      <c r="T655" s="166"/>
      <c r="AT655" s="161" t="s">
        <v>142</v>
      </c>
      <c r="AU655" s="161" t="s">
        <v>87</v>
      </c>
      <c r="AV655" s="14" t="s">
        <v>151</v>
      </c>
      <c r="AW655" s="14" t="s">
        <v>144</v>
      </c>
      <c r="AX655" s="14" t="s">
        <v>78</v>
      </c>
      <c r="AY655" s="161" t="s">
        <v>131</v>
      </c>
    </row>
    <row r="656" spans="2:65" s="15" customFormat="1" ht="11.25">
      <c r="B656" s="167"/>
      <c r="D656" s="147" t="s">
        <v>142</v>
      </c>
      <c r="E656" s="168" t="s">
        <v>35</v>
      </c>
      <c r="F656" s="169" t="s">
        <v>155</v>
      </c>
      <c r="H656" s="170">
        <v>3.42</v>
      </c>
      <c r="I656" s="171"/>
      <c r="L656" s="167"/>
      <c r="M656" s="172"/>
      <c r="T656" s="173"/>
      <c r="AT656" s="168" t="s">
        <v>142</v>
      </c>
      <c r="AU656" s="168" t="s">
        <v>87</v>
      </c>
      <c r="AV656" s="15" t="s">
        <v>138</v>
      </c>
      <c r="AW656" s="15" t="s">
        <v>144</v>
      </c>
      <c r="AX656" s="15" t="s">
        <v>27</v>
      </c>
      <c r="AY656" s="168" t="s">
        <v>131</v>
      </c>
    </row>
    <row r="657" spans="2:65" s="1" customFormat="1" ht="16.5" customHeight="1">
      <c r="B657" s="34"/>
      <c r="C657" s="129" t="s">
        <v>558</v>
      </c>
      <c r="D657" s="129" t="s">
        <v>133</v>
      </c>
      <c r="E657" s="130" t="s">
        <v>559</v>
      </c>
      <c r="F657" s="131" t="s">
        <v>560</v>
      </c>
      <c r="G657" s="132" t="s">
        <v>386</v>
      </c>
      <c r="H657" s="133">
        <v>90.75</v>
      </c>
      <c r="I657" s="134"/>
      <c r="J657" s="135">
        <f>ROUND(I657*H657,2)</f>
        <v>0</v>
      </c>
      <c r="K657" s="131" t="s">
        <v>137</v>
      </c>
      <c r="L657" s="34"/>
      <c r="M657" s="136" t="s">
        <v>35</v>
      </c>
      <c r="N657" s="137" t="s">
        <v>49</v>
      </c>
      <c r="P657" s="138">
        <f>O657*H657</f>
        <v>0</v>
      </c>
      <c r="Q657" s="138">
        <v>1.3699999999999999E-3</v>
      </c>
      <c r="R657" s="138">
        <f>Q657*H657</f>
        <v>0.12432749999999999</v>
      </c>
      <c r="S657" s="138">
        <v>0</v>
      </c>
      <c r="T657" s="139">
        <f>S657*H657</f>
        <v>0</v>
      </c>
      <c r="AR657" s="140" t="s">
        <v>138</v>
      </c>
      <c r="AT657" s="140" t="s">
        <v>133</v>
      </c>
      <c r="AU657" s="140" t="s">
        <v>87</v>
      </c>
      <c r="AY657" s="18" t="s">
        <v>131</v>
      </c>
      <c r="BE657" s="141">
        <f>IF(N657="základní",J657,0)</f>
        <v>0</v>
      </c>
      <c r="BF657" s="141">
        <f>IF(N657="snížená",J657,0)</f>
        <v>0</v>
      </c>
      <c r="BG657" s="141">
        <f>IF(N657="zákl. přenesená",J657,0)</f>
        <v>0</v>
      </c>
      <c r="BH657" s="141">
        <f>IF(N657="sníž. přenesená",J657,0)</f>
        <v>0</v>
      </c>
      <c r="BI657" s="141">
        <f>IF(N657="nulová",J657,0)</f>
        <v>0</v>
      </c>
      <c r="BJ657" s="18" t="s">
        <v>27</v>
      </c>
      <c r="BK657" s="141">
        <f>ROUND(I657*H657,2)</f>
        <v>0</v>
      </c>
      <c r="BL657" s="18" t="s">
        <v>138</v>
      </c>
      <c r="BM657" s="140" t="s">
        <v>561</v>
      </c>
    </row>
    <row r="658" spans="2:65" s="1" customFormat="1" ht="11.25">
      <c r="B658" s="34"/>
      <c r="D658" s="142" t="s">
        <v>140</v>
      </c>
      <c r="F658" s="143" t="s">
        <v>562</v>
      </c>
      <c r="I658" s="144"/>
      <c r="L658" s="34"/>
      <c r="M658" s="145"/>
      <c r="T658" s="55"/>
      <c r="AT658" s="18" t="s">
        <v>140</v>
      </c>
      <c r="AU658" s="18" t="s">
        <v>87</v>
      </c>
    </row>
    <row r="659" spans="2:65" s="12" customFormat="1" ht="11.25">
      <c r="B659" s="146"/>
      <c r="D659" s="147" t="s">
        <v>142</v>
      </c>
      <c r="E659" s="148" t="s">
        <v>35</v>
      </c>
      <c r="F659" s="149" t="s">
        <v>563</v>
      </c>
      <c r="H659" s="148" t="s">
        <v>35</v>
      </c>
      <c r="I659" s="150"/>
      <c r="L659" s="146"/>
      <c r="M659" s="151"/>
      <c r="T659" s="152"/>
      <c r="AT659" s="148" t="s">
        <v>142</v>
      </c>
      <c r="AU659" s="148" t="s">
        <v>87</v>
      </c>
      <c r="AV659" s="12" t="s">
        <v>27</v>
      </c>
      <c r="AW659" s="12" t="s">
        <v>144</v>
      </c>
      <c r="AX659" s="12" t="s">
        <v>78</v>
      </c>
      <c r="AY659" s="148" t="s">
        <v>131</v>
      </c>
    </row>
    <row r="660" spans="2:65" s="12" customFormat="1" ht="11.25">
      <c r="B660" s="146"/>
      <c r="D660" s="147" t="s">
        <v>142</v>
      </c>
      <c r="E660" s="148" t="s">
        <v>35</v>
      </c>
      <c r="F660" s="149" t="s">
        <v>145</v>
      </c>
      <c r="H660" s="148" t="s">
        <v>35</v>
      </c>
      <c r="I660" s="150"/>
      <c r="L660" s="146"/>
      <c r="M660" s="151"/>
      <c r="T660" s="152"/>
      <c r="AT660" s="148" t="s">
        <v>142</v>
      </c>
      <c r="AU660" s="148" t="s">
        <v>87</v>
      </c>
      <c r="AV660" s="12" t="s">
        <v>27</v>
      </c>
      <c r="AW660" s="12" t="s">
        <v>144</v>
      </c>
      <c r="AX660" s="12" t="s">
        <v>78</v>
      </c>
      <c r="AY660" s="148" t="s">
        <v>131</v>
      </c>
    </row>
    <row r="661" spans="2:65" s="13" customFormat="1" ht="11.25">
      <c r="B661" s="153"/>
      <c r="D661" s="147" t="s">
        <v>142</v>
      </c>
      <c r="E661" s="154" t="s">
        <v>35</v>
      </c>
      <c r="F661" s="155" t="s">
        <v>564</v>
      </c>
      <c r="H661" s="156">
        <v>17.8</v>
      </c>
      <c r="I661" s="157"/>
      <c r="L661" s="153"/>
      <c r="M661" s="158"/>
      <c r="T661" s="159"/>
      <c r="AT661" s="154" t="s">
        <v>142</v>
      </c>
      <c r="AU661" s="154" t="s">
        <v>87</v>
      </c>
      <c r="AV661" s="13" t="s">
        <v>87</v>
      </c>
      <c r="AW661" s="13" t="s">
        <v>144</v>
      </c>
      <c r="AX661" s="13" t="s">
        <v>78</v>
      </c>
      <c r="AY661" s="154" t="s">
        <v>131</v>
      </c>
    </row>
    <row r="662" spans="2:65" s="13" customFormat="1" ht="11.25">
      <c r="B662" s="153"/>
      <c r="D662" s="147" t="s">
        <v>142</v>
      </c>
      <c r="E662" s="154" t="s">
        <v>35</v>
      </c>
      <c r="F662" s="155" t="s">
        <v>565</v>
      </c>
      <c r="H662" s="156">
        <v>3.2</v>
      </c>
      <c r="I662" s="157"/>
      <c r="L662" s="153"/>
      <c r="M662" s="158"/>
      <c r="T662" s="159"/>
      <c r="AT662" s="154" t="s">
        <v>142</v>
      </c>
      <c r="AU662" s="154" t="s">
        <v>87</v>
      </c>
      <c r="AV662" s="13" t="s">
        <v>87</v>
      </c>
      <c r="AW662" s="13" t="s">
        <v>144</v>
      </c>
      <c r="AX662" s="13" t="s">
        <v>78</v>
      </c>
      <c r="AY662" s="154" t="s">
        <v>131</v>
      </c>
    </row>
    <row r="663" spans="2:65" s="13" customFormat="1" ht="11.25">
      <c r="B663" s="153"/>
      <c r="D663" s="147" t="s">
        <v>142</v>
      </c>
      <c r="E663" s="154" t="s">
        <v>35</v>
      </c>
      <c r="F663" s="155" t="s">
        <v>566</v>
      </c>
      <c r="H663" s="156">
        <v>3.2</v>
      </c>
      <c r="I663" s="157"/>
      <c r="L663" s="153"/>
      <c r="M663" s="158"/>
      <c r="T663" s="159"/>
      <c r="AT663" s="154" t="s">
        <v>142</v>
      </c>
      <c r="AU663" s="154" t="s">
        <v>87</v>
      </c>
      <c r="AV663" s="13" t="s">
        <v>87</v>
      </c>
      <c r="AW663" s="13" t="s">
        <v>144</v>
      </c>
      <c r="AX663" s="13" t="s">
        <v>78</v>
      </c>
      <c r="AY663" s="154" t="s">
        <v>131</v>
      </c>
    </row>
    <row r="664" spans="2:65" s="13" customFormat="1" ht="11.25">
      <c r="B664" s="153"/>
      <c r="D664" s="147" t="s">
        <v>142</v>
      </c>
      <c r="E664" s="154" t="s">
        <v>35</v>
      </c>
      <c r="F664" s="155" t="s">
        <v>567</v>
      </c>
      <c r="H664" s="156">
        <v>11.6</v>
      </c>
      <c r="I664" s="157"/>
      <c r="L664" s="153"/>
      <c r="M664" s="158"/>
      <c r="T664" s="159"/>
      <c r="AT664" s="154" t="s">
        <v>142</v>
      </c>
      <c r="AU664" s="154" t="s">
        <v>87</v>
      </c>
      <c r="AV664" s="13" t="s">
        <v>87</v>
      </c>
      <c r="AW664" s="13" t="s">
        <v>144</v>
      </c>
      <c r="AX664" s="13" t="s">
        <v>78</v>
      </c>
      <c r="AY664" s="154" t="s">
        <v>131</v>
      </c>
    </row>
    <row r="665" spans="2:65" s="13" customFormat="1" ht="11.25">
      <c r="B665" s="153"/>
      <c r="D665" s="147" t="s">
        <v>142</v>
      </c>
      <c r="E665" s="154" t="s">
        <v>35</v>
      </c>
      <c r="F665" s="155" t="s">
        <v>568</v>
      </c>
      <c r="H665" s="156">
        <v>11.15</v>
      </c>
      <c r="I665" s="157"/>
      <c r="L665" s="153"/>
      <c r="M665" s="158"/>
      <c r="T665" s="159"/>
      <c r="AT665" s="154" t="s">
        <v>142</v>
      </c>
      <c r="AU665" s="154" t="s">
        <v>87</v>
      </c>
      <c r="AV665" s="13" t="s">
        <v>87</v>
      </c>
      <c r="AW665" s="13" t="s">
        <v>144</v>
      </c>
      <c r="AX665" s="13" t="s">
        <v>78</v>
      </c>
      <c r="AY665" s="154" t="s">
        <v>131</v>
      </c>
    </row>
    <row r="666" spans="2:65" s="14" customFormat="1" ht="11.25">
      <c r="B666" s="160"/>
      <c r="D666" s="147" t="s">
        <v>142</v>
      </c>
      <c r="E666" s="161" t="s">
        <v>35</v>
      </c>
      <c r="F666" s="162" t="s">
        <v>150</v>
      </c>
      <c r="H666" s="163">
        <v>46.95</v>
      </c>
      <c r="I666" s="164"/>
      <c r="L666" s="160"/>
      <c r="M666" s="165"/>
      <c r="T666" s="166"/>
      <c r="AT666" s="161" t="s">
        <v>142</v>
      </c>
      <c r="AU666" s="161" t="s">
        <v>87</v>
      </c>
      <c r="AV666" s="14" t="s">
        <v>151</v>
      </c>
      <c r="AW666" s="14" t="s">
        <v>144</v>
      </c>
      <c r="AX666" s="14" t="s">
        <v>78</v>
      </c>
      <c r="AY666" s="161" t="s">
        <v>131</v>
      </c>
    </row>
    <row r="667" spans="2:65" s="12" customFormat="1" ht="11.25">
      <c r="B667" s="146"/>
      <c r="D667" s="147" t="s">
        <v>142</v>
      </c>
      <c r="E667" s="148" t="s">
        <v>35</v>
      </c>
      <c r="F667" s="149" t="s">
        <v>152</v>
      </c>
      <c r="H667" s="148" t="s">
        <v>35</v>
      </c>
      <c r="I667" s="150"/>
      <c r="L667" s="146"/>
      <c r="M667" s="151"/>
      <c r="T667" s="152"/>
      <c r="AT667" s="148" t="s">
        <v>142</v>
      </c>
      <c r="AU667" s="148" t="s">
        <v>87</v>
      </c>
      <c r="AV667" s="12" t="s">
        <v>27</v>
      </c>
      <c r="AW667" s="12" t="s">
        <v>144</v>
      </c>
      <c r="AX667" s="12" t="s">
        <v>78</v>
      </c>
      <c r="AY667" s="148" t="s">
        <v>131</v>
      </c>
    </row>
    <row r="668" spans="2:65" s="13" customFormat="1" ht="11.25">
      <c r="B668" s="153"/>
      <c r="D668" s="147" t="s">
        <v>142</v>
      </c>
      <c r="E668" s="154" t="s">
        <v>35</v>
      </c>
      <c r="F668" s="155" t="s">
        <v>564</v>
      </c>
      <c r="H668" s="156">
        <v>17.8</v>
      </c>
      <c r="I668" s="157"/>
      <c r="L668" s="153"/>
      <c r="M668" s="158"/>
      <c r="T668" s="159"/>
      <c r="AT668" s="154" t="s">
        <v>142</v>
      </c>
      <c r="AU668" s="154" t="s">
        <v>87</v>
      </c>
      <c r="AV668" s="13" t="s">
        <v>87</v>
      </c>
      <c r="AW668" s="13" t="s">
        <v>144</v>
      </c>
      <c r="AX668" s="13" t="s">
        <v>78</v>
      </c>
      <c r="AY668" s="154" t="s">
        <v>131</v>
      </c>
    </row>
    <row r="669" spans="2:65" s="13" customFormat="1" ht="11.25">
      <c r="B669" s="153"/>
      <c r="D669" s="147" t="s">
        <v>142</v>
      </c>
      <c r="E669" s="154" t="s">
        <v>35</v>
      </c>
      <c r="F669" s="155" t="s">
        <v>569</v>
      </c>
      <c r="H669" s="156">
        <v>3.2</v>
      </c>
      <c r="I669" s="157"/>
      <c r="L669" s="153"/>
      <c r="M669" s="158"/>
      <c r="T669" s="159"/>
      <c r="AT669" s="154" t="s">
        <v>142</v>
      </c>
      <c r="AU669" s="154" t="s">
        <v>87</v>
      </c>
      <c r="AV669" s="13" t="s">
        <v>87</v>
      </c>
      <c r="AW669" s="13" t="s">
        <v>144</v>
      </c>
      <c r="AX669" s="13" t="s">
        <v>78</v>
      </c>
      <c r="AY669" s="154" t="s">
        <v>131</v>
      </c>
    </row>
    <row r="670" spans="2:65" s="13" customFormat="1" ht="11.25">
      <c r="B670" s="153"/>
      <c r="D670" s="147" t="s">
        <v>142</v>
      </c>
      <c r="E670" s="154" t="s">
        <v>35</v>
      </c>
      <c r="F670" s="155" t="s">
        <v>570</v>
      </c>
      <c r="H670" s="156">
        <v>11.9</v>
      </c>
      <c r="I670" s="157"/>
      <c r="L670" s="153"/>
      <c r="M670" s="158"/>
      <c r="T670" s="159"/>
      <c r="AT670" s="154" t="s">
        <v>142</v>
      </c>
      <c r="AU670" s="154" t="s">
        <v>87</v>
      </c>
      <c r="AV670" s="13" t="s">
        <v>87</v>
      </c>
      <c r="AW670" s="13" t="s">
        <v>144</v>
      </c>
      <c r="AX670" s="13" t="s">
        <v>78</v>
      </c>
      <c r="AY670" s="154" t="s">
        <v>131</v>
      </c>
    </row>
    <row r="671" spans="2:65" s="13" customFormat="1" ht="11.25">
      <c r="B671" s="153"/>
      <c r="D671" s="147" t="s">
        <v>142</v>
      </c>
      <c r="E671" s="154" t="s">
        <v>35</v>
      </c>
      <c r="F671" s="155" t="s">
        <v>571</v>
      </c>
      <c r="H671" s="156">
        <v>10.9</v>
      </c>
      <c r="I671" s="157"/>
      <c r="L671" s="153"/>
      <c r="M671" s="158"/>
      <c r="T671" s="159"/>
      <c r="AT671" s="154" t="s">
        <v>142</v>
      </c>
      <c r="AU671" s="154" t="s">
        <v>87</v>
      </c>
      <c r="AV671" s="13" t="s">
        <v>87</v>
      </c>
      <c r="AW671" s="13" t="s">
        <v>144</v>
      </c>
      <c r="AX671" s="13" t="s">
        <v>78</v>
      </c>
      <c r="AY671" s="154" t="s">
        <v>131</v>
      </c>
    </row>
    <row r="672" spans="2:65" s="14" customFormat="1" ht="11.25">
      <c r="B672" s="160"/>
      <c r="D672" s="147" t="s">
        <v>142</v>
      </c>
      <c r="E672" s="161" t="s">
        <v>35</v>
      </c>
      <c r="F672" s="162" t="s">
        <v>150</v>
      </c>
      <c r="H672" s="163">
        <v>43.8</v>
      </c>
      <c r="I672" s="164"/>
      <c r="L672" s="160"/>
      <c r="M672" s="165"/>
      <c r="T672" s="166"/>
      <c r="AT672" s="161" t="s">
        <v>142</v>
      </c>
      <c r="AU672" s="161" t="s">
        <v>87</v>
      </c>
      <c r="AV672" s="14" t="s">
        <v>151</v>
      </c>
      <c r="AW672" s="14" t="s">
        <v>144</v>
      </c>
      <c r="AX672" s="14" t="s">
        <v>78</v>
      </c>
      <c r="AY672" s="161" t="s">
        <v>131</v>
      </c>
    </row>
    <row r="673" spans="2:65" s="15" customFormat="1" ht="11.25">
      <c r="B673" s="167"/>
      <c r="D673" s="147" t="s">
        <v>142</v>
      </c>
      <c r="E673" s="168" t="s">
        <v>35</v>
      </c>
      <c r="F673" s="169" t="s">
        <v>155</v>
      </c>
      <c r="H673" s="170">
        <v>90.75</v>
      </c>
      <c r="I673" s="171"/>
      <c r="L673" s="167"/>
      <c r="M673" s="172"/>
      <c r="T673" s="173"/>
      <c r="AT673" s="168" t="s">
        <v>142</v>
      </c>
      <c r="AU673" s="168" t="s">
        <v>87</v>
      </c>
      <c r="AV673" s="15" t="s">
        <v>138</v>
      </c>
      <c r="AW673" s="15" t="s">
        <v>144</v>
      </c>
      <c r="AX673" s="15" t="s">
        <v>27</v>
      </c>
      <c r="AY673" s="168" t="s">
        <v>131</v>
      </c>
    </row>
    <row r="674" spans="2:65" s="1" customFormat="1" ht="16.5" customHeight="1">
      <c r="B674" s="34"/>
      <c r="C674" s="129" t="s">
        <v>572</v>
      </c>
      <c r="D674" s="129" t="s">
        <v>133</v>
      </c>
      <c r="E674" s="130" t="s">
        <v>573</v>
      </c>
      <c r="F674" s="131" t="s">
        <v>574</v>
      </c>
      <c r="G674" s="132" t="s">
        <v>511</v>
      </c>
      <c r="H674" s="133">
        <v>1</v>
      </c>
      <c r="I674" s="134"/>
      <c r="J674" s="135">
        <f>ROUND(I674*H674,2)</f>
        <v>0</v>
      </c>
      <c r="K674" s="131" t="s">
        <v>137</v>
      </c>
      <c r="L674" s="34"/>
      <c r="M674" s="136" t="s">
        <v>35</v>
      </c>
      <c r="N674" s="137" t="s">
        <v>49</v>
      </c>
      <c r="P674" s="138">
        <f>O674*H674</f>
        <v>0</v>
      </c>
      <c r="Q674" s="138">
        <v>6.0000000000000002E-5</v>
      </c>
      <c r="R674" s="138">
        <f>Q674*H674</f>
        <v>6.0000000000000002E-5</v>
      </c>
      <c r="S674" s="138">
        <v>0</v>
      </c>
      <c r="T674" s="139">
        <f>S674*H674</f>
        <v>0</v>
      </c>
      <c r="AR674" s="140" t="s">
        <v>138</v>
      </c>
      <c r="AT674" s="140" t="s">
        <v>133</v>
      </c>
      <c r="AU674" s="140" t="s">
        <v>87</v>
      </c>
      <c r="AY674" s="18" t="s">
        <v>131</v>
      </c>
      <c r="BE674" s="141">
        <f>IF(N674="základní",J674,0)</f>
        <v>0</v>
      </c>
      <c r="BF674" s="141">
        <f>IF(N674="snížená",J674,0)</f>
        <v>0</v>
      </c>
      <c r="BG674" s="141">
        <f>IF(N674="zákl. přenesená",J674,0)</f>
        <v>0</v>
      </c>
      <c r="BH674" s="141">
        <f>IF(N674="sníž. přenesená",J674,0)</f>
        <v>0</v>
      </c>
      <c r="BI674" s="141">
        <f>IF(N674="nulová",J674,0)</f>
        <v>0</v>
      </c>
      <c r="BJ674" s="18" t="s">
        <v>27</v>
      </c>
      <c r="BK674" s="141">
        <f>ROUND(I674*H674,2)</f>
        <v>0</v>
      </c>
      <c r="BL674" s="18" t="s">
        <v>138</v>
      </c>
      <c r="BM674" s="140" t="s">
        <v>575</v>
      </c>
    </row>
    <row r="675" spans="2:65" s="1" customFormat="1" ht="11.25">
      <c r="B675" s="34"/>
      <c r="D675" s="142" t="s">
        <v>140</v>
      </c>
      <c r="F675" s="143" t="s">
        <v>576</v>
      </c>
      <c r="I675" s="144"/>
      <c r="L675" s="34"/>
      <c r="M675" s="145"/>
      <c r="T675" s="55"/>
      <c r="AT675" s="18" t="s">
        <v>140</v>
      </c>
      <c r="AU675" s="18" t="s">
        <v>87</v>
      </c>
    </row>
    <row r="676" spans="2:65" s="13" customFormat="1" ht="11.25">
      <c r="B676" s="153"/>
      <c r="D676" s="147" t="s">
        <v>142</v>
      </c>
      <c r="E676" s="154" t="s">
        <v>35</v>
      </c>
      <c r="F676" s="155" t="s">
        <v>577</v>
      </c>
      <c r="H676" s="156">
        <v>1</v>
      </c>
      <c r="I676" s="157"/>
      <c r="L676" s="153"/>
      <c r="M676" s="158"/>
      <c r="T676" s="159"/>
      <c r="AT676" s="154" t="s">
        <v>142</v>
      </c>
      <c r="AU676" s="154" t="s">
        <v>87</v>
      </c>
      <c r="AV676" s="13" t="s">
        <v>87</v>
      </c>
      <c r="AW676" s="13" t="s">
        <v>144</v>
      </c>
      <c r="AX676" s="13" t="s">
        <v>78</v>
      </c>
      <c r="AY676" s="154" t="s">
        <v>131</v>
      </c>
    </row>
    <row r="677" spans="2:65" s="15" customFormat="1" ht="11.25">
      <c r="B677" s="167"/>
      <c r="D677" s="147" t="s">
        <v>142</v>
      </c>
      <c r="E677" s="168" t="s">
        <v>35</v>
      </c>
      <c r="F677" s="169" t="s">
        <v>155</v>
      </c>
      <c r="H677" s="170">
        <v>1</v>
      </c>
      <c r="I677" s="171"/>
      <c r="L677" s="167"/>
      <c r="M677" s="172"/>
      <c r="T677" s="173"/>
      <c r="AT677" s="168" t="s">
        <v>142</v>
      </c>
      <c r="AU677" s="168" t="s">
        <v>87</v>
      </c>
      <c r="AV677" s="15" t="s">
        <v>138</v>
      </c>
      <c r="AW677" s="15" t="s">
        <v>144</v>
      </c>
      <c r="AX677" s="15" t="s">
        <v>27</v>
      </c>
      <c r="AY677" s="168" t="s">
        <v>131</v>
      </c>
    </row>
    <row r="678" spans="2:65" s="1" customFormat="1" ht="16.5" customHeight="1">
      <c r="B678" s="34"/>
      <c r="C678" s="129" t="s">
        <v>578</v>
      </c>
      <c r="D678" s="129" t="s">
        <v>133</v>
      </c>
      <c r="E678" s="130" t="s">
        <v>579</v>
      </c>
      <c r="F678" s="131" t="s">
        <v>580</v>
      </c>
      <c r="G678" s="132" t="s">
        <v>136</v>
      </c>
      <c r="H678" s="133">
        <v>54.134999999999998</v>
      </c>
      <c r="I678" s="134"/>
      <c r="J678" s="135">
        <f>ROUND(I678*H678,2)</f>
        <v>0</v>
      </c>
      <c r="K678" s="131" t="s">
        <v>137</v>
      </c>
      <c r="L678" s="34"/>
      <c r="M678" s="136" t="s">
        <v>35</v>
      </c>
      <c r="N678" s="137" t="s">
        <v>49</v>
      </c>
      <c r="P678" s="138">
        <f>O678*H678</f>
        <v>0</v>
      </c>
      <c r="Q678" s="138">
        <v>0</v>
      </c>
      <c r="R678" s="138">
        <f>Q678*H678</f>
        <v>0</v>
      </c>
      <c r="S678" s="138">
        <v>0</v>
      </c>
      <c r="T678" s="139">
        <f>S678*H678</f>
        <v>0</v>
      </c>
      <c r="AR678" s="140" t="s">
        <v>138</v>
      </c>
      <c r="AT678" s="140" t="s">
        <v>133</v>
      </c>
      <c r="AU678" s="140" t="s">
        <v>87</v>
      </c>
      <c r="AY678" s="18" t="s">
        <v>131</v>
      </c>
      <c r="BE678" s="141">
        <f>IF(N678="základní",J678,0)</f>
        <v>0</v>
      </c>
      <c r="BF678" s="141">
        <f>IF(N678="snížená",J678,0)</f>
        <v>0</v>
      </c>
      <c r="BG678" s="141">
        <f>IF(N678="zákl. přenesená",J678,0)</f>
        <v>0</v>
      </c>
      <c r="BH678" s="141">
        <f>IF(N678="sníž. přenesená",J678,0)</f>
        <v>0</v>
      </c>
      <c r="BI678" s="141">
        <f>IF(N678="nulová",J678,0)</f>
        <v>0</v>
      </c>
      <c r="BJ678" s="18" t="s">
        <v>27</v>
      </c>
      <c r="BK678" s="141">
        <f>ROUND(I678*H678,2)</f>
        <v>0</v>
      </c>
      <c r="BL678" s="18" t="s">
        <v>138</v>
      </c>
      <c r="BM678" s="140" t="s">
        <v>581</v>
      </c>
    </row>
    <row r="679" spans="2:65" s="1" customFormat="1" ht="11.25">
      <c r="B679" s="34"/>
      <c r="D679" s="142" t="s">
        <v>140</v>
      </c>
      <c r="F679" s="143" t="s">
        <v>582</v>
      </c>
      <c r="I679" s="144"/>
      <c r="L679" s="34"/>
      <c r="M679" s="145"/>
      <c r="T679" s="55"/>
      <c r="AT679" s="18" t="s">
        <v>140</v>
      </c>
      <c r="AU679" s="18" t="s">
        <v>87</v>
      </c>
    </row>
    <row r="680" spans="2:65" s="12" customFormat="1" ht="11.25">
      <c r="B680" s="146"/>
      <c r="D680" s="147" t="s">
        <v>142</v>
      </c>
      <c r="E680" s="148" t="s">
        <v>35</v>
      </c>
      <c r="F680" s="149" t="s">
        <v>583</v>
      </c>
      <c r="H680" s="148" t="s">
        <v>35</v>
      </c>
      <c r="I680" s="150"/>
      <c r="L680" s="146"/>
      <c r="M680" s="151"/>
      <c r="T680" s="152"/>
      <c r="AT680" s="148" t="s">
        <v>142</v>
      </c>
      <c r="AU680" s="148" t="s">
        <v>87</v>
      </c>
      <c r="AV680" s="12" t="s">
        <v>27</v>
      </c>
      <c r="AW680" s="12" t="s">
        <v>144</v>
      </c>
      <c r="AX680" s="12" t="s">
        <v>78</v>
      </c>
      <c r="AY680" s="148" t="s">
        <v>131</v>
      </c>
    </row>
    <row r="681" spans="2:65" s="12" customFormat="1" ht="11.25">
      <c r="B681" s="146"/>
      <c r="D681" s="147" t="s">
        <v>142</v>
      </c>
      <c r="E681" s="148" t="s">
        <v>35</v>
      </c>
      <c r="F681" s="149" t="s">
        <v>145</v>
      </c>
      <c r="H681" s="148" t="s">
        <v>35</v>
      </c>
      <c r="I681" s="150"/>
      <c r="L681" s="146"/>
      <c r="M681" s="151"/>
      <c r="T681" s="152"/>
      <c r="AT681" s="148" t="s">
        <v>142</v>
      </c>
      <c r="AU681" s="148" t="s">
        <v>87</v>
      </c>
      <c r="AV681" s="12" t="s">
        <v>27</v>
      </c>
      <c r="AW681" s="12" t="s">
        <v>144</v>
      </c>
      <c r="AX681" s="12" t="s">
        <v>78</v>
      </c>
      <c r="AY681" s="148" t="s">
        <v>131</v>
      </c>
    </row>
    <row r="682" spans="2:65" s="13" customFormat="1" ht="11.25">
      <c r="B682" s="153"/>
      <c r="D682" s="147" t="s">
        <v>142</v>
      </c>
      <c r="E682" s="154" t="s">
        <v>35</v>
      </c>
      <c r="F682" s="155" t="s">
        <v>584</v>
      </c>
      <c r="H682" s="156">
        <v>14.24</v>
      </c>
      <c r="I682" s="157"/>
      <c r="L682" s="153"/>
      <c r="M682" s="158"/>
      <c r="T682" s="159"/>
      <c r="AT682" s="154" t="s">
        <v>142</v>
      </c>
      <c r="AU682" s="154" t="s">
        <v>87</v>
      </c>
      <c r="AV682" s="13" t="s">
        <v>87</v>
      </c>
      <c r="AW682" s="13" t="s">
        <v>144</v>
      </c>
      <c r="AX682" s="13" t="s">
        <v>78</v>
      </c>
      <c r="AY682" s="154" t="s">
        <v>131</v>
      </c>
    </row>
    <row r="683" spans="2:65" s="13" customFormat="1" ht="11.25">
      <c r="B683" s="153"/>
      <c r="D683" s="147" t="s">
        <v>142</v>
      </c>
      <c r="E683" s="154" t="s">
        <v>35</v>
      </c>
      <c r="F683" s="155" t="s">
        <v>585</v>
      </c>
      <c r="H683" s="156">
        <v>0.96</v>
      </c>
      <c r="I683" s="157"/>
      <c r="L683" s="153"/>
      <c r="M683" s="158"/>
      <c r="T683" s="159"/>
      <c r="AT683" s="154" t="s">
        <v>142</v>
      </c>
      <c r="AU683" s="154" t="s">
        <v>87</v>
      </c>
      <c r="AV683" s="13" t="s">
        <v>87</v>
      </c>
      <c r="AW683" s="13" t="s">
        <v>144</v>
      </c>
      <c r="AX683" s="13" t="s">
        <v>78</v>
      </c>
      <c r="AY683" s="154" t="s">
        <v>131</v>
      </c>
    </row>
    <row r="684" spans="2:65" s="13" customFormat="1" ht="11.25">
      <c r="B684" s="153"/>
      <c r="D684" s="147" t="s">
        <v>142</v>
      </c>
      <c r="E684" s="154" t="s">
        <v>35</v>
      </c>
      <c r="F684" s="155" t="s">
        <v>586</v>
      </c>
      <c r="H684" s="156">
        <v>0.96</v>
      </c>
      <c r="I684" s="157"/>
      <c r="L684" s="153"/>
      <c r="M684" s="158"/>
      <c r="T684" s="159"/>
      <c r="AT684" s="154" t="s">
        <v>142</v>
      </c>
      <c r="AU684" s="154" t="s">
        <v>87</v>
      </c>
      <c r="AV684" s="13" t="s">
        <v>87</v>
      </c>
      <c r="AW684" s="13" t="s">
        <v>144</v>
      </c>
      <c r="AX684" s="13" t="s">
        <v>78</v>
      </c>
      <c r="AY684" s="154" t="s">
        <v>131</v>
      </c>
    </row>
    <row r="685" spans="2:65" s="13" customFormat="1" ht="11.25">
      <c r="B685" s="153"/>
      <c r="D685" s="147" t="s">
        <v>142</v>
      </c>
      <c r="E685" s="154" t="s">
        <v>35</v>
      </c>
      <c r="F685" s="155" t="s">
        <v>587</v>
      </c>
      <c r="H685" s="156">
        <v>5.8</v>
      </c>
      <c r="I685" s="157"/>
      <c r="L685" s="153"/>
      <c r="M685" s="158"/>
      <c r="T685" s="159"/>
      <c r="AT685" s="154" t="s">
        <v>142</v>
      </c>
      <c r="AU685" s="154" t="s">
        <v>87</v>
      </c>
      <c r="AV685" s="13" t="s">
        <v>87</v>
      </c>
      <c r="AW685" s="13" t="s">
        <v>144</v>
      </c>
      <c r="AX685" s="13" t="s">
        <v>78</v>
      </c>
      <c r="AY685" s="154" t="s">
        <v>131</v>
      </c>
    </row>
    <row r="686" spans="2:65" s="13" customFormat="1" ht="11.25">
      <c r="B686" s="153"/>
      <c r="D686" s="147" t="s">
        <v>142</v>
      </c>
      <c r="E686" s="154" t="s">
        <v>35</v>
      </c>
      <c r="F686" s="155" t="s">
        <v>588</v>
      </c>
      <c r="H686" s="156">
        <v>5.5750000000000002</v>
      </c>
      <c r="I686" s="157"/>
      <c r="L686" s="153"/>
      <c r="M686" s="158"/>
      <c r="T686" s="159"/>
      <c r="AT686" s="154" t="s">
        <v>142</v>
      </c>
      <c r="AU686" s="154" t="s">
        <v>87</v>
      </c>
      <c r="AV686" s="13" t="s">
        <v>87</v>
      </c>
      <c r="AW686" s="13" t="s">
        <v>144</v>
      </c>
      <c r="AX686" s="13" t="s">
        <v>78</v>
      </c>
      <c r="AY686" s="154" t="s">
        <v>131</v>
      </c>
    </row>
    <row r="687" spans="2:65" s="14" customFormat="1" ht="11.25">
      <c r="B687" s="160"/>
      <c r="D687" s="147" t="s">
        <v>142</v>
      </c>
      <c r="E687" s="161" t="s">
        <v>35</v>
      </c>
      <c r="F687" s="162" t="s">
        <v>150</v>
      </c>
      <c r="H687" s="163">
        <v>27.535</v>
      </c>
      <c r="I687" s="164"/>
      <c r="L687" s="160"/>
      <c r="M687" s="165"/>
      <c r="T687" s="166"/>
      <c r="AT687" s="161" t="s">
        <v>142</v>
      </c>
      <c r="AU687" s="161" t="s">
        <v>87</v>
      </c>
      <c r="AV687" s="14" t="s">
        <v>151</v>
      </c>
      <c r="AW687" s="14" t="s">
        <v>144</v>
      </c>
      <c r="AX687" s="14" t="s">
        <v>78</v>
      </c>
      <c r="AY687" s="161" t="s">
        <v>131</v>
      </c>
    </row>
    <row r="688" spans="2:65" s="12" customFormat="1" ht="11.25">
      <c r="B688" s="146"/>
      <c r="D688" s="147" t="s">
        <v>142</v>
      </c>
      <c r="E688" s="148" t="s">
        <v>35</v>
      </c>
      <c r="F688" s="149" t="s">
        <v>152</v>
      </c>
      <c r="H688" s="148" t="s">
        <v>35</v>
      </c>
      <c r="I688" s="150"/>
      <c r="L688" s="146"/>
      <c r="M688" s="151"/>
      <c r="T688" s="152"/>
      <c r="AT688" s="148" t="s">
        <v>142</v>
      </c>
      <c r="AU688" s="148" t="s">
        <v>87</v>
      </c>
      <c r="AV688" s="12" t="s">
        <v>27</v>
      </c>
      <c r="AW688" s="12" t="s">
        <v>144</v>
      </c>
      <c r="AX688" s="12" t="s">
        <v>78</v>
      </c>
      <c r="AY688" s="148" t="s">
        <v>131</v>
      </c>
    </row>
    <row r="689" spans="2:65" s="13" customFormat="1" ht="11.25">
      <c r="B689" s="153"/>
      <c r="D689" s="147" t="s">
        <v>142</v>
      </c>
      <c r="E689" s="154" t="s">
        <v>35</v>
      </c>
      <c r="F689" s="155" t="s">
        <v>589</v>
      </c>
      <c r="H689" s="156">
        <v>14.24</v>
      </c>
      <c r="I689" s="157"/>
      <c r="L689" s="153"/>
      <c r="M689" s="158"/>
      <c r="T689" s="159"/>
      <c r="AT689" s="154" t="s">
        <v>142</v>
      </c>
      <c r="AU689" s="154" t="s">
        <v>87</v>
      </c>
      <c r="AV689" s="13" t="s">
        <v>87</v>
      </c>
      <c r="AW689" s="13" t="s">
        <v>144</v>
      </c>
      <c r="AX689" s="13" t="s">
        <v>78</v>
      </c>
      <c r="AY689" s="154" t="s">
        <v>131</v>
      </c>
    </row>
    <row r="690" spans="2:65" s="13" customFormat="1" ht="11.25">
      <c r="B690" s="153"/>
      <c r="D690" s="147" t="s">
        <v>142</v>
      </c>
      <c r="E690" s="154" t="s">
        <v>35</v>
      </c>
      <c r="F690" s="155" t="s">
        <v>590</v>
      </c>
      <c r="H690" s="156">
        <v>0.96</v>
      </c>
      <c r="I690" s="157"/>
      <c r="L690" s="153"/>
      <c r="M690" s="158"/>
      <c r="T690" s="159"/>
      <c r="AT690" s="154" t="s">
        <v>142</v>
      </c>
      <c r="AU690" s="154" t="s">
        <v>87</v>
      </c>
      <c r="AV690" s="13" t="s">
        <v>87</v>
      </c>
      <c r="AW690" s="13" t="s">
        <v>144</v>
      </c>
      <c r="AX690" s="13" t="s">
        <v>78</v>
      </c>
      <c r="AY690" s="154" t="s">
        <v>131</v>
      </c>
    </row>
    <row r="691" spans="2:65" s="13" customFormat="1" ht="11.25">
      <c r="B691" s="153"/>
      <c r="D691" s="147" t="s">
        <v>142</v>
      </c>
      <c r="E691" s="154" t="s">
        <v>35</v>
      </c>
      <c r="F691" s="155" t="s">
        <v>591</v>
      </c>
      <c r="H691" s="156">
        <v>5.95</v>
      </c>
      <c r="I691" s="157"/>
      <c r="L691" s="153"/>
      <c r="M691" s="158"/>
      <c r="T691" s="159"/>
      <c r="AT691" s="154" t="s">
        <v>142</v>
      </c>
      <c r="AU691" s="154" t="s">
        <v>87</v>
      </c>
      <c r="AV691" s="13" t="s">
        <v>87</v>
      </c>
      <c r="AW691" s="13" t="s">
        <v>144</v>
      </c>
      <c r="AX691" s="13" t="s">
        <v>78</v>
      </c>
      <c r="AY691" s="154" t="s">
        <v>131</v>
      </c>
    </row>
    <row r="692" spans="2:65" s="13" customFormat="1" ht="11.25">
      <c r="B692" s="153"/>
      <c r="D692" s="147" t="s">
        <v>142</v>
      </c>
      <c r="E692" s="154" t="s">
        <v>35</v>
      </c>
      <c r="F692" s="155" t="s">
        <v>592</v>
      </c>
      <c r="H692" s="156">
        <v>5.45</v>
      </c>
      <c r="I692" s="157"/>
      <c r="L692" s="153"/>
      <c r="M692" s="158"/>
      <c r="T692" s="159"/>
      <c r="AT692" s="154" t="s">
        <v>142</v>
      </c>
      <c r="AU692" s="154" t="s">
        <v>87</v>
      </c>
      <c r="AV692" s="13" t="s">
        <v>87</v>
      </c>
      <c r="AW692" s="13" t="s">
        <v>144</v>
      </c>
      <c r="AX692" s="13" t="s">
        <v>78</v>
      </c>
      <c r="AY692" s="154" t="s">
        <v>131</v>
      </c>
    </row>
    <row r="693" spans="2:65" s="14" customFormat="1" ht="11.25">
      <c r="B693" s="160"/>
      <c r="D693" s="147" t="s">
        <v>142</v>
      </c>
      <c r="E693" s="161" t="s">
        <v>35</v>
      </c>
      <c r="F693" s="162" t="s">
        <v>150</v>
      </c>
      <c r="H693" s="163">
        <v>26.6</v>
      </c>
      <c r="I693" s="164"/>
      <c r="L693" s="160"/>
      <c r="M693" s="165"/>
      <c r="T693" s="166"/>
      <c r="AT693" s="161" t="s">
        <v>142</v>
      </c>
      <c r="AU693" s="161" t="s">
        <v>87</v>
      </c>
      <c r="AV693" s="14" t="s">
        <v>151</v>
      </c>
      <c r="AW693" s="14" t="s">
        <v>144</v>
      </c>
      <c r="AX693" s="14" t="s">
        <v>78</v>
      </c>
      <c r="AY693" s="161" t="s">
        <v>131</v>
      </c>
    </row>
    <row r="694" spans="2:65" s="15" customFormat="1" ht="11.25">
      <c r="B694" s="167"/>
      <c r="D694" s="147" t="s">
        <v>142</v>
      </c>
      <c r="E694" s="168" t="s">
        <v>35</v>
      </c>
      <c r="F694" s="169" t="s">
        <v>155</v>
      </c>
      <c r="H694" s="170">
        <v>54.134999999999998</v>
      </c>
      <c r="I694" s="171"/>
      <c r="L694" s="167"/>
      <c r="M694" s="172"/>
      <c r="T694" s="173"/>
      <c r="AT694" s="168" t="s">
        <v>142</v>
      </c>
      <c r="AU694" s="168" t="s">
        <v>87</v>
      </c>
      <c r="AV694" s="15" t="s">
        <v>138</v>
      </c>
      <c r="AW694" s="15" t="s">
        <v>144</v>
      </c>
      <c r="AX694" s="15" t="s">
        <v>27</v>
      </c>
      <c r="AY694" s="168" t="s">
        <v>131</v>
      </c>
    </row>
    <row r="695" spans="2:65" s="1" customFormat="1" ht="16.5" customHeight="1">
      <c r="B695" s="34"/>
      <c r="C695" s="129" t="s">
        <v>593</v>
      </c>
      <c r="D695" s="129" t="s">
        <v>133</v>
      </c>
      <c r="E695" s="130" t="s">
        <v>594</v>
      </c>
      <c r="F695" s="131" t="s">
        <v>595</v>
      </c>
      <c r="G695" s="132" t="s">
        <v>136</v>
      </c>
      <c r="H695" s="133">
        <v>54.134999999999998</v>
      </c>
      <c r="I695" s="134"/>
      <c r="J695" s="135">
        <f>ROUND(I695*H695,2)</f>
        <v>0</v>
      </c>
      <c r="K695" s="131" t="s">
        <v>137</v>
      </c>
      <c r="L695" s="34"/>
      <c r="M695" s="136" t="s">
        <v>35</v>
      </c>
      <c r="N695" s="137" t="s">
        <v>49</v>
      </c>
      <c r="P695" s="138">
        <f>O695*H695</f>
        <v>0</v>
      </c>
      <c r="Q695" s="138">
        <v>2.0999999999999999E-3</v>
      </c>
      <c r="R695" s="138">
        <f>Q695*H695</f>
        <v>0.11368349999999999</v>
      </c>
      <c r="S695" s="138">
        <v>0</v>
      </c>
      <c r="T695" s="139">
        <f>S695*H695</f>
        <v>0</v>
      </c>
      <c r="AR695" s="140" t="s">
        <v>138</v>
      </c>
      <c r="AT695" s="140" t="s">
        <v>133</v>
      </c>
      <c r="AU695" s="140" t="s">
        <v>87</v>
      </c>
      <c r="AY695" s="18" t="s">
        <v>131</v>
      </c>
      <c r="BE695" s="141">
        <f>IF(N695="základní",J695,0)</f>
        <v>0</v>
      </c>
      <c r="BF695" s="141">
        <f>IF(N695="snížená",J695,0)</f>
        <v>0</v>
      </c>
      <c r="BG695" s="141">
        <f>IF(N695="zákl. přenesená",J695,0)</f>
        <v>0</v>
      </c>
      <c r="BH695" s="141">
        <f>IF(N695="sníž. přenesená",J695,0)</f>
        <v>0</v>
      </c>
      <c r="BI695" s="141">
        <f>IF(N695="nulová",J695,0)</f>
        <v>0</v>
      </c>
      <c r="BJ695" s="18" t="s">
        <v>27</v>
      </c>
      <c r="BK695" s="141">
        <f>ROUND(I695*H695,2)</f>
        <v>0</v>
      </c>
      <c r="BL695" s="18" t="s">
        <v>138</v>
      </c>
      <c r="BM695" s="140" t="s">
        <v>596</v>
      </c>
    </row>
    <row r="696" spans="2:65" s="1" customFormat="1" ht="11.25">
      <c r="B696" s="34"/>
      <c r="D696" s="142" t="s">
        <v>140</v>
      </c>
      <c r="F696" s="143" t="s">
        <v>597</v>
      </c>
      <c r="I696" s="144"/>
      <c r="L696" s="34"/>
      <c r="M696" s="145"/>
      <c r="T696" s="55"/>
      <c r="AT696" s="18" t="s">
        <v>140</v>
      </c>
      <c r="AU696" s="18" t="s">
        <v>87</v>
      </c>
    </row>
    <row r="697" spans="2:65" s="12" customFormat="1" ht="11.25">
      <c r="B697" s="146"/>
      <c r="D697" s="147" t="s">
        <v>142</v>
      </c>
      <c r="E697" s="148" t="s">
        <v>35</v>
      </c>
      <c r="F697" s="149" t="s">
        <v>583</v>
      </c>
      <c r="H697" s="148" t="s">
        <v>35</v>
      </c>
      <c r="I697" s="150"/>
      <c r="L697" s="146"/>
      <c r="M697" s="151"/>
      <c r="T697" s="152"/>
      <c r="AT697" s="148" t="s">
        <v>142</v>
      </c>
      <c r="AU697" s="148" t="s">
        <v>87</v>
      </c>
      <c r="AV697" s="12" t="s">
        <v>27</v>
      </c>
      <c r="AW697" s="12" t="s">
        <v>144</v>
      </c>
      <c r="AX697" s="12" t="s">
        <v>78</v>
      </c>
      <c r="AY697" s="148" t="s">
        <v>131</v>
      </c>
    </row>
    <row r="698" spans="2:65" s="12" customFormat="1" ht="11.25">
      <c r="B698" s="146"/>
      <c r="D698" s="147" t="s">
        <v>142</v>
      </c>
      <c r="E698" s="148" t="s">
        <v>35</v>
      </c>
      <c r="F698" s="149" t="s">
        <v>145</v>
      </c>
      <c r="H698" s="148" t="s">
        <v>35</v>
      </c>
      <c r="I698" s="150"/>
      <c r="L698" s="146"/>
      <c r="M698" s="151"/>
      <c r="T698" s="152"/>
      <c r="AT698" s="148" t="s">
        <v>142</v>
      </c>
      <c r="AU698" s="148" t="s">
        <v>87</v>
      </c>
      <c r="AV698" s="12" t="s">
        <v>27</v>
      </c>
      <c r="AW698" s="12" t="s">
        <v>144</v>
      </c>
      <c r="AX698" s="12" t="s">
        <v>78</v>
      </c>
      <c r="AY698" s="148" t="s">
        <v>131</v>
      </c>
    </row>
    <row r="699" spans="2:65" s="13" customFormat="1" ht="11.25">
      <c r="B699" s="153"/>
      <c r="D699" s="147" t="s">
        <v>142</v>
      </c>
      <c r="E699" s="154" t="s">
        <v>35</v>
      </c>
      <c r="F699" s="155" t="s">
        <v>584</v>
      </c>
      <c r="H699" s="156">
        <v>14.24</v>
      </c>
      <c r="I699" s="157"/>
      <c r="L699" s="153"/>
      <c r="M699" s="158"/>
      <c r="T699" s="159"/>
      <c r="AT699" s="154" t="s">
        <v>142</v>
      </c>
      <c r="AU699" s="154" t="s">
        <v>87</v>
      </c>
      <c r="AV699" s="13" t="s">
        <v>87</v>
      </c>
      <c r="AW699" s="13" t="s">
        <v>144</v>
      </c>
      <c r="AX699" s="13" t="s">
        <v>78</v>
      </c>
      <c r="AY699" s="154" t="s">
        <v>131</v>
      </c>
    </row>
    <row r="700" spans="2:65" s="13" customFormat="1" ht="11.25">
      <c r="B700" s="153"/>
      <c r="D700" s="147" t="s">
        <v>142</v>
      </c>
      <c r="E700" s="154" t="s">
        <v>35</v>
      </c>
      <c r="F700" s="155" t="s">
        <v>585</v>
      </c>
      <c r="H700" s="156">
        <v>0.96</v>
      </c>
      <c r="I700" s="157"/>
      <c r="L700" s="153"/>
      <c r="M700" s="158"/>
      <c r="T700" s="159"/>
      <c r="AT700" s="154" t="s">
        <v>142</v>
      </c>
      <c r="AU700" s="154" t="s">
        <v>87</v>
      </c>
      <c r="AV700" s="13" t="s">
        <v>87</v>
      </c>
      <c r="AW700" s="13" t="s">
        <v>144</v>
      </c>
      <c r="AX700" s="13" t="s">
        <v>78</v>
      </c>
      <c r="AY700" s="154" t="s">
        <v>131</v>
      </c>
    </row>
    <row r="701" spans="2:65" s="13" customFormat="1" ht="11.25">
      <c r="B701" s="153"/>
      <c r="D701" s="147" t="s">
        <v>142</v>
      </c>
      <c r="E701" s="154" t="s">
        <v>35</v>
      </c>
      <c r="F701" s="155" t="s">
        <v>586</v>
      </c>
      <c r="H701" s="156">
        <v>0.96</v>
      </c>
      <c r="I701" s="157"/>
      <c r="L701" s="153"/>
      <c r="M701" s="158"/>
      <c r="T701" s="159"/>
      <c r="AT701" s="154" t="s">
        <v>142</v>
      </c>
      <c r="AU701" s="154" t="s">
        <v>87</v>
      </c>
      <c r="AV701" s="13" t="s">
        <v>87</v>
      </c>
      <c r="AW701" s="13" t="s">
        <v>144</v>
      </c>
      <c r="AX701" s="13" t="s">
        <v>78</v>
      </c>
      <c r="AY701" s="154" t="s">
        <v>131</v>
      </c>
    </row>
    <row r="702" spans="2:65" s="13" customFormat="1" ht="11.25">
      <c r="B702" s="153"/>
      <c r="D702" s="147" t="s">
        <v>142</v>
      </c>
      <c r="E702" s="154" t="s">
        <v>35</v>
      </c>
      <c r="F702" s="155" t="s">
        <v>587</v>
      </c>
      <c r="H702" s="156">
        <v>5.8</v>
      </c>
      <c r="I702" s="157"/>
      <c r="L702" s="153"/>
      <c r="M702" s="158"/>
      <c r="T702" s="159"/>
      <c r="AT702" s="154" t="s">
        <v>142</v>
      </c>
      <c r="AU702" s="154" t="s">
        <v>87</v>
      </c>
      <c r="AV702" s="13" t="s">
        <v>87</v>
      </c>
      <c r="AW702" s="13" t="s">
        <v>144</v>
      </c>
      <c r="AX702" s="13" t="s">
        <v>78</v>
      </c>
      <c r="AY702" s="154" t="s">
        <v>131</v>
      </c>
    </row>
    <row r="703" spans="2:65" s="13" customFormat="1" ht="11.25">
      <c r="B703" s="153"/>
      <c r="D703" s="147" t="s">
        <v>142</v>
      </c>
      <c r="E703" s="154" t="s">
        <v>35</v>
      </c>
      <c r="F703" s="155" t="s">
        <v>588</v>
      </c>
      <c r="H703" s="156">
        <v>5.5750000000000002</v>
      </c>
      <c r="I703" s="157"/>
      <c r="L703" s="153"/>
      <c r="M703" s="158"/>
      <c r="T703" s="159"/>
      <c r="AT703" s="154" t="s">
        <v>142</v>
      </c>
      <c r="AU703" s="154" t="s">
        <v>87</v>
      </c>
      <c r="AV703" s="13" t="s">
        <v>87</v>
      </c>
      <c r="AW703" s="13" t="s">
        <v>144</v>
      </c>
      <c r="AX703" s="13" t="s">
        <v>78</v>
      </c>
      <c r="AY703" s="154" t="s">
        <v>131</v>
      </c>
    </row>
    <row r="704" spans="2:65" s="14" customFormat="1" ht="11.25">
      <c r="B704" s="160"/>
      <c r="D704" s="147" t="s">
        <v>142</v>
      </c>
      <c r="E704" s="161" t="s">
        <v>35</v>
      </c>
      <c r="F704" s="162" t="s">
        <v>150</v>
      </c>
      <c r="H704" s="163">
        <v>27.535</v>
      </c>
      <c r="I704" s="164"/>
      <c r="L704" s="160"/>
      <c r="M704" s="165"/>
      <c r="T704" s="166"/>
      <c r="AT704" s="161" t="s">
        <v>142</v>
      </c>
      <c r="AU704" s="161" t="s">
        <v>87</v>
      </c>
      <c r="AV704" s="14" t="s">
        <v>151</v>
      </c>
      <c r="AW704" s="14" t="s">
        <v>144</v>
      </c>
      <c r="AX704" s="14" t="s">
        <v>78</v>
      </c>
      <c r="AY704" s="161" t="s">
        <v>131</v>
      </c>
    </row>
    <row r="705" spans="2:65" s="12" customFormat="1" ht="11.25">
      <c r="B705" s="146"/>
      <c r="D705" s="147" t="s">
        <v>142</v>
      </c>
      <c r="E705" s="148" t="s">
        <v>35</v>
      </c>
      <c r="F705" s="149" t="s">
        <v>152</v>
      </c>
      <c r="H705" s="148" t="s">
        <v>35</v>
      </c>
      <c r="I705" s="150"/>
      <c r="L705" s="146"/>
      <c r="M705" s="151"/>
      <c r="T705" s="152"/>
      <c r="AT705" s="148" t="s">
        <v>142</v>
      </c>
      <c r="AU705" s="148" t="s">
        <v>87</v>
      </c>
      <c r="AV705" s="12" t="s">
        <v>27</v>
      </c>
      <c r="AW705" s="12" t="s">
        <v>144</v>
      </c>
      <c r="AX705" s="12" t="s">
        <v>78</v>
      </c>
      <c r="AY705" s="148" t="s">
        <v>131</v>
      </c>
    </row>
    <row r="706" spans="2:65" s="13" customFormat="1" ht="11.25">
      <c r="B706" s="153"/>
      <c r="D706" s="147" t="s">
        <v>142</v>
      </c>
      <c r="E706" s="154" t="s">
        <v>35</v>
      </c>
      <c r="F706" s="155" t="s">
        <v>589</v>
      </c>
      <c r="H706" s="156">
        <v>14.24</v>
      </c>
      <c r="I706" s="157"/>
      <c r="L706" s="153"/>
      <c r="M706" s="158"/>
      <c r="T706" s="159"/>
      <c r="AT706" s="154" t="s">
        <v>142</v>
      </c>
      <c r="AU706" s="154" t="s">
        <v>87</v>
      </c>
      <c r="AV706" s="13" t="s">
        <v>87</v>
      </c>
      <c r="AW706" s="13" t="s">
        <v>144</v>
      </c>
      <c r="AX706" s="13" t="s">
        <v>78</v>
      </c>
      <c r="AY706" s="154" t="s">
        <v>131</v>
      </c>
    </row>
    <row r="707" spans="2:65" s="13" customFormat="1" ht="11.25">
      <c r="B707" s="153"/>
      <c r="D707" s="147" t="s">
        <v>142</v>
      </c>
      <c r="E707" s="154" t="s">
        <v>35</v>
      </c>
      <c r="F707" s="155" t="s">
        <v>590</v>
      </c>
      <c r="H707" s="156">
        <v>0.96</v>
      </c>
      <c r="I707" s="157"/>
      <c r="L707" s="153"/>
      <c r="M707" s="158"/>
      <c r="T707" s="159"/>
      <c r="AT707" s="154" t="s">
        <v>142</v>
      </c>
      <c r="AU707" s="154" t="s">
        <v>87</v>
      </c>
      <c r="AV707" s="13" t="s">
        <v>87</v>
      </c>
      <c r="AW707" s="13" t="s">
        <v>144</v>
      </c>
      <c r="AX707" s="13" t="s">
        <v>78</v>
      </c>
      <c r="AY707" s="154" t="s">
        <v>131</v>
      </c>
    </row>
    <row r="708" spans="2:65" s="13" customFormat="1" ht="11.25">
      <c r="B708" s="153"/>
      <c r="D708" s="147" t="s">
        <v>142</v>
      </c>
      <c r="E708" s="154" t="s">
        <v>35</v>
      </c>
      <c r="F708" s="155" t="s">
        <v>591</v>
      </c>
      <c r="H708" s="156">
        <v>5.95</v>
      </c>
      <c r="I708" s="157"/>
      <c r="L708" s="153"/>
      <c r="M708" s="158"/>
      <c r="T708" s="159"/>
      <c r="AT708" s="154" t="s">
        <v>142</v>
      </c>
      <c r="AU708" s="154" t="s">
        <v>87</v>
      </c>
      <c r="AV708" s="13" t="s">
        <v>87</v>
      </c>
      <c r="AW708" s="13" t="s">
        <v>144</v>
      </c>
      <c r="AX708" s="13" t="s">
        <v>78</v>
      </c>
      <c r="AY708" s="154" t="s">
        <v>131</v>
      </c>
    </row>
    <row r="709" spans="2:65" s="13" customFormat="1" ht="11.25">
      <c r="B709" s="153"/>
      <c r="D709" s="147" t="s">
        <v>142</v>
      </c>
      <c r="E709" s="154" t="s">
        <v>35</v>
      </c>
      <c r="F709" s="155" t="s">
        <v>592</v>
      </c>
      <c r="H709" s="156">
        <v>5.45</v>
      </c>
      <c r="I709" s="157"/>
      <c r="L709" s="153"/>
      <c r="M709" s="158"/>
      <c r="T709" s="159"/>
      <c r="AT709" s="154" t="s">
        <v>142</v>
      </c>
      <c r="AU709" s="154" t="s">
        <v>87</v>
      </c>
      <c r="AV709" s="13" t="s">
        <v>87</v>
      </c>
      <c r="AW709" s="13" t="s">
        <v>144</v>
      </c>
      <c r="AX709" s="13" t="s">
        <v>78</v>
      </c>
      <c r="AY709" s="154" t="s">
        <v>131</v>
      </c>
    </row>
    <row r="710" spans="2:65" s="14" customFormat="1" ht="11.25">
      <c r="B710" s="160"/>
      <c r="D710" s="147" t="s">
        <v>142</v>
      </c>
      <c r="E710" s="161" t="s">
        <v>35</v>
      </c>
      <c r="F710" s="162" t="s">
        <v>150</v>
      </c>
      <c r="H710" s="163">
        <v>26.6</v>
      </c>
      <c r="I710" s="164"/>
      <c r="L710" s="160"/>
      <c r="M710" s="165"/>
      <c r="T710" s="166"/>
      <c r="AT710" s="161" t="s">
        <v>142</v>
      </c>
      <c r="AU710" s="161" t="s">
        <v>87</v>
      </c>
      <c r="AV710" s="14" t="s">
        <v>151</v>
      </c>
      <c r="AW710" s="14" t="s">
        <v>144</v>
      </c>
      <c r="AX710" s="14" t="s">
        <v>78</v>
      </c>
      <c r="AY710" s="161" t="s">
        <v>131</v>
      </c>
    </row>
    <row r="711" spans="2:65" s="15" customFormat="1" ht="11.25">
      <c r="B711" s="167"/>
      <c r="D711" s="147" t="s">
        <v>142</v>
      </c>
      <c r="E711" s="168" t="s">
        <v>35</v>
      </c>
      <c r="F711" s="169" t="s">
        <v>155</v>
      </c>
      <c r="H711" s="170">
        <v>54.134999999999998</v>
      </c>
      <c r="I711" s="171"/>
      <c r="L711" s="167"/>
      <c r="M711" s="172"/>
      <c r="T711" s="173"/>
      <c r="AT711" s="168" t="s">
        <v>142</v>
      </c>
      <c r="AU711" s="168" t="s">
        <v>87</v>
      </c>
      <c r="AV711" s="15" t="s">
        <v>138</v>
      </c>
      <c r="AW711" s="15" t="s">
        <v>144</v>
      </c>
      <c r="AX711" s="15" t="s">
        <v>27</v>
      </c>
      <c r="AY711" s="168" t="s">
        <v>131</v>
      </c>
    </row>
    <row r="712" spans="2:65" s="11" customFormat="1" ht="22.9" customHeight="1">
      <c r="B712" s="117"/>
      <c r="D712" s="118" t="s">
        <v>77</v>
      </c>
      <c r="E712" s="127" t="s">
        <v>598</v>
      </c>
      <c r="F712" s="127" t="s">
        <v>599</v>
      </c>
      <c r="I712" s="120"/>
      <c r="J712" s="128">
        <f>BK712</f>
        <v>0</v>
      </c>
      <c r="L712" s="117"/>
      <c r="M712" s="122"/>
      <c r="P712" s="123">
        <f>SUM(P713:P738)</f>
        <v>0</v>
      </c>
      <c r="R712" s="123">
        <f>SUM(R713:R738)</f>
        <v>0</v>
      </c>
      <c r="T712" s="124">
        <f>SUM(T713:T738)</f>
        <v>13.68</v>
      </c>
      <c r="AR712" s="118" t="s">
        <v>27</v>
      </c>
      <c r="AT712" s="125" t="s">
        <v>77</v>
      </c>
      <c r="AU712" s="125" t="s">
        <v>27</v>
      </c>
      <c r="AY712" s="118" t="s">
        <v>131</v>
      </c>
      <c r="BK712" s="126">
        <f>SUM(BK713:BK738)</f>
        <v>0</v>
      </c>
    </row>
    <row r="713" spans="2:65" s="1" customFormat="1" ht="24.2" customHeight="1">
      <c r="B713" s="34"/>
      <c r="C713" s="129" t="s">
        <v>600</v>
      </c>
      <c r="D713" s="129" t="s">
        <v>133</v>
      </c>
      <c r="E713" s="130" t="s">
        <v>601</v>
      </c>
      <c r="F713" s="131" t="s">
        <v>602</v>
      </c>
      <c r="G713" s="132" t="s">
        <v>238</v>
      </c>
      <c r="H713" s="133">
        <v>156.82499999999999</v>
      </c>
      <c r="I713" s="134"/>
      <c r="J713" s="135">
        <f>ROUND(I713*H713,2)</f>
        <v>0</v>
      </c>
      <c r="K713" s="131" t="s">
        <v>137</v>
      </c>
      <c r="L713" s="34"/>
      <c r="M713" s="136" t="s">
        <v>35</v>
      </c>
      <c r="N713" s="137" t="s">
        <v>49</v>
      </c>
      <c r="P713" s="138">
        <f>O713*H713</f>
        <v>0</v>
      </c>
      <c r="Q713" s="138">
        <v>0</v>
      </c>
      <c r="R713" s="138">
        <f>Q713*H713</f>
        <v>0</v>
      </c>
      <c r="S713" s="138">
        <v>0</v>
      </c>
      <c r="T713" s="139">
        <f>S713*H713</f>
        <v>0</v>
      </c>
      <c r="AR713" s="140" t="s">
        <v>138</v>
      </c>
      <c r="AT713" s="140" t="s">
        <v>133</v>
      </c>
      <c r="AU713" s="140" t="s">
        <v>87</v>
      </c>
      <c r="AY713" s="18" t="s">
        <v>131</v>
      </c>
      <c r="BE713" s="141">
        <f>IF(N713="základní",J713,0)</f>
        <v>0</v>
      </c>
      <c r="BF713" s="141">
        <f>IF(N713="snížená",J713,0)</f>
        <v>0</v>
      </c>
      <c r="BG713" s="141">
        <f>IF(N713="zákl. přenesená",J713,0)</f>
        <v>0</v>
      </c>
      <c r="BH713" s="141">
        <f>IF(N713="sníž. přenesená",J713,0)</f>
        <v>0</v>
      </c>
      <c r="BI713" s="141">
        <f>IF(N713="nulová",J713,0)</f>
        <v>0</v>
      </c>
      <c r="BJ713" s="18" t="s">
        <v>27</v>
      </c>
      <c r="BK713" s="141">
        <f>ROUND(I713*H713,2)</f>
        <v>0</v>
      </c>
      <c r="BL713" s="18" t="s">
        <v>138</v>
      </c>
      <c r="BM713" s="140" t="s">
        <v>603</v>
      </c>
    </row>
    <row r="714" spans="2:65" s="1" customFormat="1" ht="11.25">
      <c r="B714" s="34"/>
      <c r="D714" s="142" t="s">
        <v>140</v>
      </c>
      <c r="F714" s="143" t="s">
        <v>604</v>
      </c>
      <c r="I714" s="144"/>
      <c r="L714" s="34"/>
      <c r="M714" s="145"/>
      <c r="T714" s="55"/>
      <c r="AT714" s="18" t="s">
        <v>140</v>
      </c>
      <c r="AU714" s="18" t="s">
        <v>87</v>
      </c>
    </row>
    <row r="715" spans="2:65" s="13" customFormat="1" ht="11.25">
      <c r="B715" s="153"/>
      <c r="D715" s="147" t="s">
        <v>142</v>
      </c>
      <c r="E715" s="154" t="s">
        <v>35</v>
      </c>
      <c r="F715" s="155" t="s">
        <v>605</v>
      </c>
      <c r="H715" s="156">
        <v>142.5</v>
      </c>
      <c r="I715" s="157"/>
      <c r="L715" s="153"/>
      <c r="M715" s="158"/>
      <c r="T715" s="159"/>
      <c r="AT715" s="154" t="s">
        <v>142</v>
      </c>
      <c r="AU715" s="154" t="s">
        <v>87</v>
      </c>
      <c r="AV715" s="13" t="s">
        <v>87</v>
      </c>
      <c r="AW715" s="13" t="s">
        <v>144</v>
      </c>
      <c r="AX715" s="13" t="s">
        <v>78</v>
      </c>
      <c r="AY715" s="154" t="s">
        <v>131</v>
      </c>
    </row>
    <row r="716" spans="2:65" s="13" customFormat="1" ht="11.25">
      <c r="B716" s="153"/>
      <c r="D716" s="147" t="s">
        <v>142</v>
      </c>
      <c r="E716" s="154" t="s">
        <v>35</v>
      </c>
      <c r="F716" s="155" t="s">
        <v>606</v>
      </c>
      <c r="H716" s="156">
        <v>14.325000000000001</v>
      </c>
      <c r="I716" s="157"/>
      <c r="L716" s="153"/>
      <c r="M716" s="158"/>
      <c r="T716" s="159"/>
      <c r="AT716" s="154" t="s">
        <v>142</v>
      </c>
      <c r="AU716" s="154" t="s">
        <v>87</v>
      </c>
      <c r="AV716" s="13" t="s">
        <v>87</v>
      </c>
      <c r="AW716" s="13" t="s">
        <v>144</v>
      </c>
      <c r="AX716" s="13" t="s">
        <v>78</v>
      </c>
      <c r="AY716" s="154" t="s">
        <v>131</v>
      </c>
    </row>
    <row r="717" spans="2:65" s="15" customFormat="1" ht="11.25">
      <c r="B717" s="167"/>
      <c r="D717" s="147" t="s">
        <v>142</v>
      </c>
      <c r="E717" s="168" t="s">
        <v>35</v>
      </c>
      <c r="F717" s="169" t="s">
        <v>155</v>
      </c>
      <c r="H717" s="170">
        <v>156.82499999999999</v>
      </c>
      <c r="I717" s="171"/>
      <c r="L717" s="167"/>
      <c r="M717" s="172"/>
      <c r="T717" s="173"/>
      <c r="AT717" s="168" t="s">
        <v>142</v>
      </c>
      <c r="AU717" s="168" t="s">
        <v>87</v>
      </c>
      <c r="AV717" s="15" t="s">
        <v>138</v>
      </c>
      <c r="AW717" s="15" t="s">
        <v>144</v>
      </c>
      <c r="AX717" s="15" t="s">
        <v>27</v>
      </c>
      <c r="AY717" s="168" t="s">
        <v>131</v>
      </c>
    </row>
    <row r="718" spans="2:65" s="1" customFormat="1" ht="24.2" customHeight="1">
      <c r="B718" s="34"/>
      <c r="C718" s="129" t="s">
        <v>607</v>
      </c>
      <c r="D718" s="129" t="s">
        <v>133</v>
      </c>
      <c r="E718" s="130" t="s">
        <v>608</v>
      </c>
      <c r="F718" s="131" t="s">
        <v>609</v>
      </c>
      <c r="G718" s="132" t="s">
        <v>238</v>
      </c>
      <c r="H718" s="133">
        <v>156.82499999999999</v>
      </c>
      <c r="I718" s="134"/>
      <c r="J718" s="135">
        <f>ROUND(I718*H718,2)</f>
        <v>0</v>
      </c>
      <c r="K718" s="131" t="s">
        <v>137</v>
      </c>
      <c r="L718" s="34"/>
      <c r="M718" s="136" t="s">
        <v>35</v>
      </c>
      <c r="N718" s="137" t="s">
        <v>49</v>
      </c>
      <c r="P718" s="138">
        <f>O718*H718</f>
        <v>0</v>
      </c>
      <c r="Q718" s="138">
        <v>0</v>
      </c>
      <c r="R718" s="138">
        <f>Q718*H718</f>
        <v>0</v>
      </c>
      <c r="S718" s="138">
        <v>0</v>
      </c>
      <c r="T718" s="139">
        <f>S718*H718</f>
        <v>0</v>
      </c>
      <c r="AR718" s="140" t="s">
        <v>138</v>
      </c>
      <c r="AT718" s="140" t="s">
        <v>133</v>
      </c>
      <c r="AU718" s="140" t="s">
        <v>87</v>
      </c>
      <c r="AY718" s="18" t="s">
        <v>131</v>
      </c>
      <c r="BE718" s="141">
        <f>IF(N718="základní",J718,0)</f>
        <v>0</v>
      </c>
      <c r="BF718" s="141">
        <f>IF(N718="snížená",J718,0)</f>
        <v>0</v>
      </c>
      <c r="BG718" s="141">
        <f>IF(N718="zákl. přenesená",J718,0)</f>
        <v>0</v>
      </c>
      <c r="BH718" s="141">
        <f>IF(N718="sníž. přenesená",J718,0)</f>
        <v>0</v>
      </c>
      <c r="BI718" s="141">
        <f>IF(N718="nulová",J718,0)</f>
        <v>0</v>
      </c>
      <c r="BJ718" s="18" t="s">
        <v>27</v>
      </c>
      <c r="BK718" s="141">
        <f>ROUND(I718*H718,2)</f>
        <v>0</v>
      </c>
      <c r="BL718" s="18" t="s">
        <v>138</v>
      </c>
      <c r="BM718" s="140" t="s">
        <v>610</v>
      </c>
    </row>
    <row r="719" spans="2:65" s="1" customFormat="1" ht="11.25">
      <c r="B719" s="34"/>
      <c r="D719" s="142" t="s">
        <v>140</v>
      </c>
      <c r="F719" s="143" t="s">
        <v>611</v>
      </c>
      <c r="I719" s="144"/>
      <c r="L719" s="34"/>
      <c r="M719" s="145"/>
      <c r="T719" s="55"/>
      <c r="AT719" s="18" t="s">
        <v>140</v>
      </c>
      <c r="AU719" s="18" t="s">
        <v>87</v>
      </c>
    </row>
    <row r="720" spans="2:65" s="13" customFormat="1" ht="11.25">
      <c r="B720" s="153"/>
      <c r="D720" s="147" t="s">
        <v>142</v>
      </c>
      <c r="E720" s="154" t="s">
        <v>35</v>
      </c>
      <c r="F720" s="155" t="s">
        <v>605</v>
      </c>
      <c r="H720" s="156">
        <v>142.5</v>
      </c>
      <c r="I720" s="157"/>
      <c r="L720" s="153"/>
      <c r="M720" s="158"/>
      <c r="T720" s="159"/>
      <c r="AT720" s="154" t="s">
        <v>142</v>
      </c>
      <c r="AU720" s="154" t="s">
        <v>87</v>
      </c>
      <c r="AV720" s="13" t="s">
        <v>87</v>
      </c>
      <c r="AW720" s="13" t="s">
        <v>144</v>
      </c>
      <c r="AX720" s="13" t="s">
        <v>78</v>
      </c>
      <c r="AY720" s="154" t="s">
        <v>131</v>
      </c>
    </row>
    <row r="721" spans="2:65" s="13" customFormat="1" ht="11.25">
      <c r="B721" s="153"/>
      <c r="D721" s="147" t="s">
        <v>142</v>
      </c>
      <c r="E721" s="154" t="s">
        <v>35</v>
      </c>
      <c r="F721" s="155" t="s">
        <v>606</v>
      </c>
      <c r="H721" s="156">
        <v>14.324999999999999</v>
      </c>
      <c r="I721" s="157"/>
      <c r="L721" s="153"/>
      <c r="M721" s="158"/>
      <c r="T721" s="159"/>
      <c r="AT721" s="154" t="s">
        <v>142</v>
      </c>
      <c r="AU721" s="154" t="s">
        <v>87</v>
      </c>
      <c r="AV721" s="13" t="s">
        <v>87</v>
      </c>
      <c r="AW721" s="13" t="s">
        <v>144</v>
      </c>
      <c r="AX721" s="13" t="s">
        <v>78</v>
      </c>
      <c r="AY721" s="154" t="s">
        <v>131</v>
      </c>
    </row>
    <row r="722" spans="2:65" s="15" customFormat="1" ht="11.25">
      <c r="B722" s="167"/>
      <c r="D722" s="147" t="s">
        <v>142</v>
      </c>
      <c r="E722" s="168" t="s">
        <v>35</v>
      </c>
      <c r="F722" s="169" t="s">
        <v>155</v>
      </c>
      <c r="H722" s="170">
        <v>156.82499999999999</v>
      </c>
      <c r="I722" s="171"/>
      <c r="L722" s="167"/>
      <c r="M722" s="172"/>
      <c r="T722" s="173"/>
      <c r="AT722" s="168" t="s">
        <v>142</v>
      </c>
      <c r="AU722" s="168" t="s">
        <v>87</v>
      </c>
      <c r="AV722" s="15" t="s">
        <v>138</v>
      </c>
      <c r="AW722" s="15" t="s">
        <v>144</v>
      </c>
      <c r="AX722" s="15" t="s">
        <v>27</v>
      </c>
      <c r="AY722" s="168" t="s">
        <v>131</v>
      </c>
    </row>
    <row r="723" spans="2:65" s="1" customFormat="1" ht="24.2" customHeight="1">
      <c r="B723" s="34"/>
      <c r="C723" s="129" t="s">
        <v>612</v>
      </c>
      <c r="D723" s="129" t="s">
        <v>133</v>
      </c>
      <c r="E723" s="130" t="s">
        <v>613</v>
      </c>
      <c r="F723" s="131" t="s">
        <v>614</v>
      </c>
      <c r="G723" s="132" t="s">
        <v>238</v>
      </c>
      <c r="H723" s="133">
        <v>1411.425</v>
      </c>
      <c r="I723" s="134"/>
      <c r="J723" s="135">
        <f>ROUND(I723*H723,2)</f>
        <v>0</v>
      </c>
      <c r="K723" s="131" t="s">
        <v>137</v>
      </c>
      <c r="L723" s="34"/>
      <c r="M723" s="136" t="s">
        <v>35</v>
      </c>
      <c r="N723" s="137" t="s">
        <v>49</v>
      </c>
      <c r="P723" s="138">
        <f>O723*H723</f>
        <v>0</v>
      </c>
      <c r="Q723" s="138">
        <v>0</v>
      </c>
      <c r="R723" s="138">
        <f>Q723*H723</f>
        <v>0</v>
      </c>
      <c r="S723" s="138">
        <v>0</v>
      </c>
      <c r="T723" s="139">
        <f>S723*H723</f>
        <v>0</v>
      </c>
      <c r="AR723" s="140" t="s">
        <v>138</v>
      </c>
      <c r="AT723" s="140" t="s">
        <v>133</v>
      </c>
      <c r="AU723" s="140" t="s">
        <v>87</v>
      </c>
      <c r="AY723" s="18" t="s">
        <v>131</v>
      </c>
      <c r="BE723" s="141">
        <f>IF(N723="základní",J723,0)</f>
        <v>0</v>
      </c>
      <c r="BF723" s="141">
        <f>IF(N723="snížená",J723,0)</f>
        <v>0</v>
      </c>
      <c r="BG723" s="141">
        <f>IF(N723="zákl. přenesená",J723,0)</f>
        <v>0</v>
      </c>
      <c r="BH723" s="141">
        <f>IF(N723="sníž. přenesená",J723,0)</f>
        <v>0</v>
      </c>
      <c r="BI723" s="141">
        <f>IF(N723="nulová",J723,0)</f>
        <v>0</v>
      </c>
      <c r="BJ723" s="18" t="s">
        <v>27</v>
      </c>
      <c r="BK723" s="141">
        <f>ROUND(I723*H723,2)</f>
        <v>0</v>
      </c>
      <c r="BL723" s="18" t="s">
        <v>138</v>
      </c>
      <c r="BM723" s="140" t="s">
        <v>615</v>
      </c>
    </row>
    <row r="724" spans="2:65" s="1" customFormat="1" ht="11.25">
      <c r="B724" s="34"/>
      <c r="D724" s="142" t="s">
        <v>140</v>
      </c>
      <c r="F724" s="143" t="s">
        <v>616</v>
      </c>
      <c r="I724" s="144"/>
      <c r="L724" s="34"/>
      <c r="M724" s="145"/>
      <c r="T724" s="55"/>
      <c r="AT724" s="18" t="s">
        <v>140</v>
      </c>
      <c r="AU724" s="18" t="s">
        <v>87</v>
      </c>
    </row>
    <row r="725" spans="2:65" s="13" customFormat="1" ht="11.25">
      <c r="B725" s="153"/>
      <c r="D725" s="147" t="s">
        <v>142</v>
      </c>
      <c r="E725" s="154" t="s">
        <v>35</v>
      </c>
      <c r="F725" s="155" t="s">
        <v>617</v>
      </c>
      <c r="H725" s="156">
        <v>1282.5</v>
      </c>
      <c r="I725" s="157"/>
      <c r="L725" s="153"/>
      <c r="M725" s="158"/>
      <c r="T725" s="159"/>
      <c r="AT725" s="154" t="s">
        <v>142</v>
      </c>
      <c r="AU725" s="154" t="s">
        <v>87</v>
      </c>
      <c r="AV725" s="13" t="s">
        <v>87</v>
      </c>
      <c r="AW725" s="13" t="s">
        <v>144</v>
      </c>
      <c r="AX725" s="13" t="s">
        <v>78</v>
      </c>
      <c r="AY725" s="154" t="s">
        <v>131</v>
      </c>
    </row>
    <row r="726" spans="2:65" s="13" customFormat="1" ht="11.25">
      <c r="B726" s="153"/>
      <c r="D726" s="147" t="s">
        <v>142</v>
      </c>
      <c r="E726" s="154" t="s">
        <v>35</v>
      </c>
      <c r="F726" s="155" t="s">
        <v>618</v>
      </c>
      <c r="H726" s="156">
        <v>128.92500000000001</v>
      </c>
      <c r="I726" s="157"/>
      <c r="L726" s="153"/>
      <c r="M726" s="158"/>
      <c r="T726" s="159"/>
      <c r="AT726" s="154" t="s">
        <v>142</v>
      </c>
      <c r="AU726" s="154" t="s">
        <v>87</v>
      </c>
      <c r="AV726" s="13" t="s">
        <v>87</v>
      </c>
      <c r="AW726" s="13" t="s">
        <v>144</v>
      </c>
      <c r="AX726" s="13" t="s">
        <v>78</v>
      </c>
      <c r="AY726" s="154" t="s">
        <v>131</v>
      </c>
    </row>
    <row r="727" spans="2:65" s="15" customFormat="1" ht="11.25">
      <c r="B727" s="167"/>
      <c r="D727" s="147" t="s">
        <v>142</v>
      </c>
      <c r="E727" s="168" t="s">
        <v>35</v>
      </c>
      <c r="F727" s="169" t="s">
        <v>155</v>
      </c>
      <c r="H727" s="170">
        <v>1411.425</v>
      </c>
      <c r="I727" s="171"/>
      <c r="L727" s="167"/>
      <c r="M727" s="172"/>
      <c r="T727" s="173"/>
      <c r="AT727" s="168" t="s">
        <v>142</v>
      </c>
      <c r="AU727" s="168" t="s">
        <v>87</v>
      </c>
      <c r="AV727" s="15" t="s">
        <v>138</v>
      </c>
      <c r="AW727" s="15" t="s">
        <v>144</v>
      </c>
      <c r="AX727" s="15" t="s">
        <v>27</v>
      </c>
      <c r="AY727" s="168" t="s">
        <v>131</v>
      </c>
    </row>
    <row r="728" spans="2:65" s="1" customFormat="1" ht="33" customHeight="1">
      <c r="B728" s="34"/>
      <c r="C728" s="129" t="s">
        <v>619</v>
      </c>
      <c r="D728" s="129" t="s">
        <v>133</v>
      </c>
      <c r="E728" s="130" t="s">
        <v>620</v>
      </c>
      <c r="F728" s="131" t="s">
        <v>621</v>
      </c>
      <c r="G728" s="132" t="s">
        <v>238</v>
      </c>
      <c r="H728" s="133">
        <v>156.82499999999999</v>
      </c>
      <c r="I728" s="134"/>
      <c r="J728" s="135">
        <f>ROUND(I728*H728,2)</f>
        <v>0</v>
      </c>
      <c r="K728" s="131" t="s">
        <v>137</v>
      </c>
      <c r="L728" s="34"/>
      <c r="M728" s="136" t="s">
        <v>35</v>
      </c>
      <c r="N728" s="137" t="s">
        <v>49</v>
      </c>
      <c r="P728" s="138">
        <f>O728*H728</f>
        <v>0</v>
      </c>
      <c r="Q728" s="138">
        <v>0</v>
      </c>
      <c r="R728" s="138">
        <f>Q728*H728</f>
        <v>0</v>
      </c>
      <c r="S728" s="138">
        <v>0</v>
      </c>
      <c r="T728" s="139">
        <f>S728*H728</f>
        <v>0</v>
      </c>
      <c r="AR728" s="140" t="s">
        <v>138</v>
      </c>
      <c r="AT728" s="140" t="s">
        <v>133</v>
      </c>
      <c r="AU728" s="140" t="s">
        <v>87</v>
      </c>
      <c r="AY728" s="18" t="s">
        <v>131</v>
      </c>
      <c r="BE728" s="141">
        <f>IF(N728="základní",J728,0)</f>
        <v>0</v>
      </c>
      <c r="BF728" s="141">
        <f>IF(N728="snížená",J728,0)</f>
        <v>0</v>
      </c>
      <c r="BG728" s="141">
        <f>IF(N728="zákl. přenesená",J728,0)</f>
        <v>0</v>
      </c>
      <c r="BH728" s="141">
        <f>IF(N728="sníž. přenesená",J728,0)</f>
        <v>0</v>
      </c>
      <c r="BI728" s="141">
        <f>IF(N728="nulová",J728,0)</f>
        <v>0</v>
      </c>
      <c r="BJ728" s="18" t="s">
        <v>27</v>
      </c>
      <c r="BK728" s="141">
        <f>ROUND(I728*H728,2)</f>
        <v>0</v>
      </c>
      <c r="BL728" s="18" t="s">
        <v>138</v>
      </c>
      <c r="BM728" s="140" t="s">
        <v>622</v>
      </c>
    </row>
    <row r="729" spans="2:65" s="1" customFormat="1" ht="11.25">
      <c r="B729" s="34"/>
      <c r="D729" s="142" t="s">
        <v>140</v>
      </c>
      <c r="F729" s="143" t="s">
        <v>623</v>
      </c>
      <c r="I729" s="144"/>
      <c r="L729" s="34"/>
      <c r="M729" s="145"/>
      <c r="T729" s="55"/>
      <c r="AT729" s="18" t="s">
        <v>140</v>
      </c>
      <c r="AU729" s="18" t="s">
        <v>87</v>
      </c>
    </row>
    <row r="730" spans="2:65" s="13" customFormat="1" ht="11.25">
      <c r="B730" s="153"/>
      <c r="D730" s="147" t="s">
        <v>142</v>
      </c>
      <c r="E730" s="154" t="s">
        <v>35</v>
      </c>
      <c r="F730" s="155" t="s">
        <v>605</v>
      </c>
      <c r="H730" s="156">
        <v>142.5</v>
      </c>
      <c r="I730" s="157"/>
      <c r="L730" s="153"/>
      <c r="M730" s="158"/>
      <c r="T730" s="159"/>
      <c r="AT730" s="154" t="s">
        <v>142</v>
      </c>
      <c r="AU730" s="154" t="s">
        <v>87</v>
      </c>
      <c r="AV730" s="13" t="s">
        <v>87</v>
      </c>
      <c r="AW730" s="13" t="s">
        <v>144</v>
      </c>
      <c r="AX730" s="13" t="s">
        <v>78</v>
      </c>
      <c r="AY730" s="154" t="s">
        <v>131</v>
      </c>
    </row>
    <row r="731" spans="2:65" s="13" customFormat="1" ht="11.25">
      <c r="B731" s="153"/>
      <c r="D731" s="147" t="s">
        <v>142</v>
      </c>
      <c r="E731" s="154" t="s">
        <v>35</v>
      </c>
      <c r="F731" s="155" t="s">
        <v>606</v>
      </c>
      <c r="H731" s="156">
        <v>14.324999999999999</v>
      </c>
      <c r="I731" s="157"/>
      <c r="L731" s="153"/>
      <c r="M731" s="158"/>
      <c r="T731" s="159"/>
      <c r="AT731" s="154" t="s">
        <v>142</v>
      </c>
      <c r="AU731" s="154" t="s">
        <v>87</v>
      </c>
      <c r="AV731" s="13" t="s">
        <v>87</v>
      </c>
      <c r="AW731" s="13" t="s">
        <v>144</v>
      </c>
      <c r="AX731" s="13" t="s">
        <v>78</v>
      </c>
      <c r="AY731" s="154" t="s">
        <v>131</v>
      </c>
    </row>
    <row r="732" spans="2:65" s="15" customFormat="1" ht="11.25">
      <c r="B732" s="167"/>
      <c r="D732" s="147" t="s">
        <v>142</v>
      </c>
      <c r="E732" s="168" t="s">
        <v>35</v>
      </c>
      <c r="F732" s="169" t="s">
        <v>155</v>
      </c>
      <c r="H732" s="170">
        <v>156.82499999999999</v>
      </c>
      <c r="I732" s="171"/>
      <c r="L732" s="167"/>
      <c r="M732" s="172"/>
      <c r="T732" s="173"/>
      <c r="AT732" s="168" t="s">
        <v>142</v>
      </c>
      <c r="AU732" s="168" t="s">
        <v>87</v>
      </c>
      <c r="AV732" s="15" t="s">
        <v>138</v>
      </c>
      <c r="AW732" s="15" t="s">
        <v>144</v>
      </c>
      <c r="AX732" s="15" t="s">
        <v>27</v>
      </c>
      <c r="AY732" s="168" t="s">
        <v>131</v>
      </c>
    </row>
    <row r="733" spans="2:65" s="1" customFormat="1" ht="16.5" customHeight="1">
      <c r="B733" s="34"/>
      <c r="C733" s="129" t="s">
        <v>624</v>
      </c>
      <c r="D733" s="129" t="s">
        <v>133</v>
      </c>
      <c r="E733" s="130" t="s">
        <v>625</v>
      </c>
      <c r="F733" s="131" t="s">
        <v>626</v>
      </c>
      <c r="G733" s="132" t="s">
        <v>238</v>
      </c>
      <c r="H733" s="133">
        <v>4.8</v>
      </c>
      <c r="I733" s="134"/>
      <c r="J733" s="135">
        <f>ROUND(I733*H733,2)</f>
        <v>0</v>
      </c>
      <c r="K733" s="131" t="s">
        <v>35</v>
      </c>
      <c r="L733" s="34"/>
      <c r="M733" s="136" t="s">
        <v>35</v>
      </c>
      <c r="N733" s="137" t="s">
        <v>49</v>
      </c>
      <c r="P733" s="138">
        <f>O733*H733</f>
        <v>0</v>
      </c>
      <c r="Q733" s="138">
        <v>0</v>
      </c>
      <c r="R733" s="138">
        <f>Q733*H733</f>
        <v>0</v>
      </c>
      <c r="S733" s="138">
        <v>2.85</v>
      </c>
      <c r="T733" s="139">
        <f>S733*H733</f>
        <v>13.68</v>
      </c>
      <c r="AR733" s="140" t="s">
        <v>138</v>
      </c>
      <c r="AT733" s="140" t="s">
        <v>133</v>
      </c>
      <c r="AU733" s="140" t="s">
        <v>87</v>
      </c>
      <c r="AY733" s="18" t="s">
        <v>131</v>
      </c>
      <c r="BE733" s="141">
        <f>IF(N733="základní",J733,0)</f>
        <v>0</v>
      </c>
      <c r="BF733" s="141">
        <f>IF(N733="snížená",J733,0)</f>
        <v>0</v>
      </c>
      <c r="BG733" s="141">
        <f>IF(N733="zákl. přenesená",J733,0)</f>
        <v>0</v>
      </c>
      <c r="BH733" s="141">
        <f>IF(N733="sníž. přenesená",J733,0)</f>
        <v>0</v>
      </c>
      <c r="BI733" s="141">
        <f>IF(N733="nulová",J733,0)</f>
        <v>0</v>
      </c>
      <c r="BJ733" s="18" t="s">
        <v>27</v>
      </c>
      <c r="BK733" s="141">
        <f>ROUND(I733*H733,2)</f>
        <v>0</v>
      </c>
      <c r="BL733" s="18" t="s">
        <v>138</v>
      </c>
      <c r="BM733" s="140" t="s">
        <v>627</v>
      </c>
    </row>
    <row r="734" spans="2:65" s="1" customFormat="1" ht="19.5">
      <c r="B734" s="34"/>
      <c r="D734" s="147" t="s">
        <v>628</v>
      </c>
      <c r="F734" s="184" t="s">
        <v>629</v>
      </c>
      <c r="I734" s="144"/>
      <c r="L734" s="34"/>
      <c r="M734" s="145"/>
      <c r="T734" s="55"/>
      <c r="AT734" s="18" t="s">
        <v>628</v>
      </c>
      <c r="AU734" s="18" t="s">
        <v>87</v>
      </c>
    </row>
    <row r="735" spans="2:65" s="12" customFormat="1" ht="11.25">
      <c r="B735" s="146"/>
      <c r="D735" s="147" t="s">
        <v>142</v>
      </c>
      <c r="E735" s="148" t="s">
        <v>35</v>
      </c>
      <c r="F735" s="149" t="s">
        <v>630</v>
      </c>
      <c r="H735" s="148" t="s">
        <v>35</v>
      </c>
      <c r="I735" s="150"/>
      <c r="L735" s="146"/>
      <c r="M735" s="151"/>
      <c r="T735" s="152"/>
      <c r="AT735" s="148" t="s">
        <v>142</v>
      </c>
      <c r="AU735" s="148" t="s">
        <v>87</v>
      </c>
      <c r="AV735" s="12" t="s">
        <v>27</v>
      </c>
      <c r="AW735" s="12" t="s">
        <v>144</v>
      </c>
      <c r="AX735" s="12" t="s">
        <v>78</v>
      </c>
      <c r="AY735" s="148" t="s">
        <v>131</v>
      </c>
    </row>
    <row r="736" spans="2:65" s="12" customFormat="1" ht="11.25">
      <c r="B736" s="146"/>
      <c r="D736" s="147" t="s">
        <v>142</v>
      </c>
      <c r="E736" s="148" t="s">
        <v>35</v>
      </c>
      <c r="F736" s="149" t="s">
        <v>631</v>
      </c>
      <c r="H736" s="148" t="s">
        <v>35</v>
      </c>
      <c r="I736" s="150"/>
      <c r="L736" s="146"/>
      <c r="M736" s="151"/>
      <c r="T736" s="152"/>
      <c r="AT736" s="148" t="s">
        <v>142</v>
      </c>
      <c r="AU736" s="148" t="s">
        <v>87</v>
      </c>
      <c r="AV736" s="12" t="s">
        <v>27</v>
      </c>
      <c r="AW736" s="12" t="s">
        <v>144</v>
      </c>
      <c r="AX736" s="12" t="s">
        <v>78</v>
      </c>
      <c r="AY736" s="148" t="s">
        <v>131</v>
      </c>
    </row>
    <row r="737" spans="2:65" s="13" customFormat="1" ht="11.25">
      <c r="B737" s="153"/>
      <c r="D737" s="147" t="s">
        <v>142</v>
      </c>
      <c r="E737" s="154" t="s">
        <v>35</v>
      </c>
      <c r="F737" s="155" t="s">
        <v>526</v>
      </c>
      <c r="H737" s="156">
        <v>4.8</v>
      </c>
      <c r="I737" s="157"/>
      <c r="L737" s="153"/>
      <c r="M737" s="158"/>
      <c r="T737" s="159"/>
      <c r="AT737" s="154" t="s">
        <v>142</v>
      </c>
      <c r="AU737" s="154" t="s">
        <v>87</v>
      </c>
      <c r="AV737" s="13" t="s">
        <v>87</v>
      </c>
      <c r="AW737" s="13" t="s">
        <v>144</v>
      </c>
      <c r="AX737" s="13" t="s">
        <v>78</v>
      </c>
      <c r="AY737" s="154" t="s">
        <v>131</v>
      </c>
    </row>
    <row r="738" spans="2:65" s="15" customFormat="1" ht="11.25">
      <c r="B738" s="167"/>
      <c r="D738" s="147" t="s">
        <v>142</v>
      </c>
      <c r="E738" s="168" t="s">
        <v>35</v>
      </c>
      <c r="F738" s="169" t="s">
        <v>155</v>
      </c>
      <c r="H738" s="170">
        <v>4.8</v>
      </c>
      <c r="I738" s="171"/>
      <c r="L738" s="167"/>
      <c r="M738" s="172"/>
      <c r="T738" s="173"/>
      <c r="AT738" s="168" t="s">
        <v>142</v>
      </c>
      <c r="AU738" s="168" t="s">
        <v>87</v>
      </c>
      <c r="AV738" s="15" t="s">
        <v>138</v>
      </c>
      <c r="AW738" s="15" t="s">
        <v>144</v>
      </c>
      <c r="AX738" s="15" t="s">
        <v>27</v>
      </c>
      <c r="AY738" s="168" t="s">
        <v>131</v>
      </c>
    </row>
    <row r="739" spans="2:65" s="11" customFormat="1" ht="22.9" customHeight="1">
      <c r="B739" s="117"/>
      <c r="D739" s="118" t="s">
        <v>77</v>
      </c>
      <c r="E739" s="127" t="s">
        <v>632</v>
      </c>
      <c r="F739" s="127" t="s">
        <v>633</v>
      </c>
      <c r="I739" s="120"/>
      <c r="J739" s="128">
        <f>BK739</f>
        <v>0</v>
      </c>
      <c r="L739" s="117"/>
      <c r="M739" s="122"/>
      <c r="P739" s="123">
        <f>SUM(P740:P741)</f>
        <v>0</v>
      </c>
      <c r="R739" s="123">
        <f>SUM(R740:R741)</f>
        <v>0</v>
      </c>
      <c r="T739" s="124">
        <f>SUM(T740:T741)</f>
        <v>0</v>
      </c>
      <c r="AR739" s="118" t="s">
        <v>27</v>
      </c>
      <c r="AT739" s="125" t="s">
        <v>77</v>
      </c>
      <c r="AU739" s="125" t="s">
        <v>27</v>
      </c>
      <c r="AY739" s="118" t="s">
        <v>131</v>
      </c>
      <c r="BK739" s="126">
        <f>SUM(BK740:BK741)</f>
        <v>0</v>
      </c>
    </row>
    <row r="740" spans="2:65" s="1" customFormat="1" ht="21.75" customHeight="1">
      <c r="B740" s="34"/>
      <c r="C740" s="129" t="s">
        <v>634</v>
      </c>
      <c r="D740" s="129" t="s">
        <v>133</v>
      </c>
      <c r="E740" s="130" t="s">
        <v>635</v>
      </c>
      <c r="F740" s="131" t="s">
        <v>636</v>
      </c>
      <c r="G740" s="132" t="s">
        <v>238</v>
      </c>
      <c r="H740" s="133">
        <v>657.06899999999996</v>
      </c>
      <c r="I740" s="134"/>
      <c r="J740" s="135">
        <f>ROUND(I740*H740,2)</f>
        <v>0</v>
      </c>
      <c r="K740" s="131" t="s">
        <v>137</v>
      </c>
      <c r="L740" s="34"/>
      <c r="M740" s="136" t="s">
        <v>35</v>
      </c>
      <c r="N740" s="137" t="s">
        <v>49</v>
      </c>
      <c r="P740" s="138">
        <f>O740*H740</f>
        <v>0</v>
      </c>
      <c r="Q740" s="138">
        <v>0</v>
      </c>
      <c r="R740" s="138">
        <f>Q740*H740</f>
        <v>0</v>
      </c>
      <c r="S740" s="138">
        <v>0</v>
      </c>
      <c r="T740" s="139">
        <f>S740*H740</f>
        <v>0</v>
      </c>
      <c r="AR740" s="140" t="s">
        <v>138</v>
      </c>
      <c r="AT740" s="140" t="s">
        <v>133</v>
      </c>
      <c r="AU740" s="140" t="s">
        <v>87</v>
      </c>
      <c r="AY740" s="18" t="s">
        <v>131</v>
      </c>
      <c r="BE740" s="141">
        <f>IF(N740="základní",J740,0)</f>
        <v>0</v>
      </c>
      <c r="BF740" s="141">
        <f>IF(N740="snížená",J740,0)</f>
        <v>0</v>
      </c>
      <c r="BG740" s="141">
        <f>IF(N740="zákl. přenesená",J740,0)</f>
        <v>0</v>
      </c>
      <c r="BH740" s="141">
        <f>IF(N740="sníž. přenesená",J740,0)</f>
        <v>0</v>
      </c>
      <c r="BI740" s="141">
        <f>IF(N740="nulová",J740,0)</f>
        <v>0</v>
      </c>
      <c r="BJ740" s="18" t="s">
        <v>27</v>
      </c>
      <c r="BK740" s="141">
        <f>ROUND(I740*H740,2)</f>
        <v>0</v>
      </c>
      <c r="BL740" s="18" t="s">
        <v>138</v>
      </c>
      <c r="BM740" s="140" t="s">
        <v>637</v>
      </c>
    </row>
    <row r="741" spans="2:65" s="1" customFormat="1" ht="11.25">
      <c r="B741" s="34"/>
      <c r="D741" s="142" t="s">
        <v>140</v>
      </c>
      <c r="F741" s="143" t="s">
        <v>638</v>
      </c>
      <c r="I741" s="144"/>
      <c r="L741" s="34"/>
      <c r="M741" s="185"/>
      <c r="N741" s="186"/>
      <c r="O741" s="186"/>
      <c r="P741" s="186"/>
      <c r="Q741" s="186"/>
      <c r="R741" s="186"/>
      <c r="S741" s="186"/>
      <c r="T741" s="187"/>
      <c r="AT741" s="18" t="s">
        <v>140</v>
      </c>
      <c r="AU741" s="18" t="s">
        <v>87</v>
      </c>
    </row>
    <row r="742" spans="2:65" s="1" customFormat="1" ht="6.95" customHeight="1">
      <c r="B742" s="43"/>
      <c r="C742" s="44"/>
      <c r="D742" s="44"/>
      <c r="E742" s="44"/>
      <c r="F742" s="44"/>
      <c r="G742" s="44"/>
      <c r="H742" s="44"/>
      <c r="I742" s="44"/>
      <c r="J742" s="44"/>
      <c r="K742" s="44"/>
      <c r="L742" s="34"/>
    </row>
  </sheetData>
  <sheetProtection algorithmName="SHA-512" hashValue="1t8X7O13ANlZ7koSmiI1CsUJrztgp5fJue2dJADRue4f5eYMjukJZfYtXxt4aEB3CTMEEqDcesxqaaI/HY55VQ==" saltValue="EkoiEg+9RVDpWqjkDSR2j/F9YaVi7GCN5PJjUOK9LNyyAqWXZaQ8fGNZOqOMN/7yMjgzgfLlVf/Y/YewneisTA==" spinCount="100000" sheet="1" objects="1" scenarios="1" formatColumns="0" formatRows="0" autoFilter="0"/>
  <autoFilter ref="C87:K741" xr:uid="{00000000-0009-0000-0000-000001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100-000000000000}"/>
    <hyperlink ref="F108" r:id="rId2" xr:uid="{00000000-0004-0000-0100-000001000000}"/>
    <hyperlink ref="F124" r:id="rId3" xr:uid="{00000000-0004-0000-0100-000002000000}"/>
    <hyperlink ref="F140" r:id="rId4" xr:uid="{00000000-0004-0000-0100-000003000000}"/>
    <hyperlink ref="F152" r:id="rId5" xr:uid="{00000000-0004-0000-0100-000004000000}"/>
    <hyperlink ref="F190" r:id="rId6" xr:uid="{00000000-0004-0000-0100-000005000000}"/>
    <hyperlink ref="F206" r:id="rId7" xr:uid="{00000000-0004-0000-0100-000006000000}"/>
    <hyperlink ref="F211" r:id="rId8" xr:uid="{00000000-0004-0000-0100-000007000000}"/>
    <hyperlink ref="F221" r:id="rId9" xr:uid="{00000000-0004-0000-0100-000008000000}"/>
    <hyperlink ref="F226" r:id="rId10" xr:uid="{00000000-0004-0000-0100-000009000000}"/>
    <hyperlink ref="F230" r:id="rId11" xr:uid="{00000000-0004-0000-0100-00000A000000}"/>
    <hyperlink ref="F235" r:id="rId12" xr:uid="{00000000-0004-0000-0100-00000B000000}"/>
    <hyperlink ref="F239" r:id="rId13" xr:uid="{00000000-0004-0000-0100-00000C000000}"/>
    <hyperlink ref="F243" r:id="rId14" xr:uid="{00000000-0004-0000-0100-00000D000000}"/>
    <hyperlink ref="F259" r:id="rId15" xr:uid="{00000000-0004-0000-0100-00000E000000}"/>
    <hyperlink ref="F271" r:id="rId16" xr:uid="{00000000-0004-0000-0100-00000F000000}"/>
    <hyperlink ref="F288" r:id="rId17" xr:uid="{00000000-0004-0000-0100-000010000000}"/>
    <hyperlink ref="F307" r:id="rId18" xr:uid="{00000000-0004-0000-0100-000011000000}"/>
    <hyperlink ref="F329" r:id="rId19" xr:uid="{00000000-0004-0000-0100-000012000000}"/>
    <hyperlink ref="F349" r:id="rId20" xr:uid="{00000000-0004-0000-0100-000013000000}"/>
    <hyperlink ref="F365" r:id="rId21" xr:uid="{00000000-0004-0000-0100-000014000000}"/>
    <hyperlink ref="F380" r:id="rId22" xr:uid="{00000000-0004-0000-0100-000015000000}"/>
    <hyperlink ref="F396" r:id="rId23" xr:uid="{00000000-0004-0000-0100-000016000000}"/>
    <hyperlink ref="F402" r:id="rId24" xr:uid="{00000000-0004-0000-0100-000017000000}"/>
    <hyperlink ref="F423" r:id="rId25" xr:uid="{00000000-0004-0000-0100-000018000000}"/>
    <hyperlink ref="F452" r:id="rId26" xr:uid="{00000000-0004-0000-0100-000019000000}"/>
    <hyperlink ref="F469" r:id="rId27" xr:uid="{00000000-0004-0000-0100-00001A000000}"/>
    <hyperlink ref="F486" r:id="rId28" xr:uid="{00000000-0004-0000-0100-00001B000000}"/>
    <hyperlink ref="F503" r:id="rId29" xr:uid="{00000000-0004-0000-0100-00001C000000}"/>
    <hyperlink ref="F517" r:id="rId30" xr:uid="{00000000-0004-0000-0100-00001D000000}"/>
    <hyperlink ref="F542" r:id="rId31" xr:uid="{00000000-0004-0000-0100-00001E000000}"/>
    <hyperlink ref="F563" r:id="rId32" xr:uid="{00000000-0004-0000-0100-00001F000000}"/>
    <hyperlink ref="F582" r:id="rId33" xr:uid="{00000000-0004-0000-0100-000020000000}"/>
    <hyperlink ref="F594" r:id="rId34" xr:uid="{00000000-0004-0000-0100-000021000000}"/>
    <hyperlink ref="F601" r:id="rId35" xr:uid="{00000000-0004-0000-0100-000022000000}"/>
    <hyperlink ref="F612" r:id="rId36" xr:uid="{00000000-0004-0000-0100-000023000000}"/>
    <hyperlink ref="F625" r:id="rId37" xr:uid="{00000000-0004-0000-0100-000024000000}"/>
    <hyperlink ref="F636" r:id="rId38" xr:uid="{00000000-0004-0000-0100-000025000000}"/>
    <hyperlink ref="F647" r:id="rId39" xr:uid="{00000000-0004-0000-0100-000026000000}"/>
    <hyperlink ref="F658" r:id="rId40" xr:uid="{00000000-0004-0000-0100-000027000000}"/>
    <hyperlink ref="F675" r:id="rId41" xr:uid="{00000000-0004-0000-0100-000028000000}"/>
    <hyperlink ref="F679" r:id="rId42" xr:uid="{00000000-0004-0000-0100-000029000000}"/>
    <hyperlink ref="F696" r:id="rId43" xr:uid="{00000000-0004-0000-0100-00002A000000}"/>
    <hyperlink ref="F714" r:id="rId44" xr:uid="{00000000-0004-0000-0100-00002B000000}"/>
    <hyperlink ref="F719" r:id="rId45" xr:uid="{00000000-0004-0000-0100-00002C000000}"/>
    <hyperlink ref="F724" r:id="rId46" xr:uid="{00000000-0004-0000-0100-00002D000000}"/>
    <hyperlink ref="F729" r:id="rId47" xr:uid="{00000000-0004-0000-0100-00002E000000}"/>
    <hyperlink ref="F741" r:id="rId48" xr:uid="{00000000-0004-0000-0100-00002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90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101</v>
      </c>
      <c r="L4" s="21"/>
      <c r="M4" s="87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3" t="str">
        <f>'Rekapitulace stavby'!K6</f>
        <v>DVT Skalský potok, ř. km 1,9 - 2,6 Skály, rekonstrukce hradítek</v>
      </c>
      <c r="F7" s="314"/>
      <c r="G7" s="314"/>
      <c r="H7" s="314"/>
      <c r="L7" s="21"/>
    </row>
    <row r="8" spans="2:46" s="1" customFormat="1" ht="12" customHeight="1">
      <c r="B8" s="34"/>
      <c r="D8" s="28" t="s">
        <v>102</v>
      </c>
      <c r="L8" s="34"/>
    </row>
    <row r="9" spans="2:46" s="1" customFormat="1" ht="16.5" customHeight="1">
      <c r="B9" s="34"/>
      <c r="E9" s="276" t="s">
        <v>639</v>
      </c>
      <c r="F9" s="315"/>
      <c r="G9" s="315"/>
      <c r="H9" s="315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19</v>
      </c>
      <c r="F11" s="26" t="s">
        <v>20</v>
      </c>
      <c r="I11" s="28" t="s">
        <v>21</v>
      </c>
      <c r="J11" s="26" t="s">
        <v>22</v>
      </c>
      <c r="L11" s="34"/>
    </row>
    <row r="12" spans="2:46" s="1" customFormat="1" ht="12" customHeight="1">
      <c r="B12" s="34"/>
      <c r="D12" s="28" t="s">
        <v>23</v>
      </c>
      <c r="F12" s="26" t="s">
        <v>24</v>
      </c>
      <c r="I12" s="28" t="s">
        <v>25</v>
      </c>
      <c r="J12" s="51" t="str">
        <f>'Rekapitulace stavby'!AN8</f>
        <v>5. 12. 2025</v>
      </c>
      <c r="L12" s="34"/>
    </row>
    <row r="13" spans="2:46" s="1" customFormat="1" ht="21.75" customHeight="1">
      <c r="B13" s="34"/>
      <c r="I13" s="25" t="s">
        <v>28</v>
      </c>
      <c r="J13" s="30" t="s">
        <v>29</v>
      </c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16" t="str">
        <f>'Rekapitulace stavby'!E14</f>
        <v>Vyplň údaj</v>
      </c>
      <c r="F18" s="297"/>
      <c r="G18" s="297"/>
      <c r="H18" s="297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35</v>
      </c>
      <c r="L20" s="34"/>
    </row>
    <row r="21" spans="2:12" s="1" customFormat="1" ht="18" customHeight="1">
      <c r="B21" s="34"/>
      <c r="E21" s="26" t="s">
        <v>39</v>
      </c>
      <c r="I21" s="28" t="s">
        <v>34</v>
      </c>
      <c r="J21" s="26" t="s">
        <v>35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40</v>
      </c>
      <c r="I23" s="28" t="s">
        <v>31</v>
      </c>
      <c r="J23" s="26" t="s">
        <v>35</v>
      </c>
      <c r="L23" s="34"/>
    </row>
    <row r="24" spans="2:12" s="1" customFormat="1" ht="18" customHeight="1">
      <c r="B24" s="34"/>
      <c r="E24" s="26" t="s">
        <v>41</v>
      </c>
      <c r="I24" s="28" t="s">
        <v>34</v>
      </c>
      <c r="J24" s="26" t="s">
        <v>35</v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42</v>
      </c>
      <c r="L26" s="34"/>
    </row>
    <row r="27" spans="2:12" s="7" customFormat="1" ht="16.5" customHeight="1">
      <c r="B27" s="88"/>
      <c r="E27" s="302" t="s">
        <v>640</v>
      </c>
      <c r="F27" s="302"/>
      <c r="G27" s="302"/>
      <c r="H27" s="302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44</v>
      </c>
      <c r="J30" s="65">
        <f>ROUND(J83,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46</v>
      </c>
      <c r="I32" s="37" t="s">
        <v>45</v>
      </c>
      <c r="J32" s="37" t="s">
        <v>47</v>
      </c>
      <c r="L32" s="34"/>
    </row>
    <row r="33" spans="2:12" s="1" customFormat="1" ht="14.45" customHeight="1">
      <c r="B33" s="34"/>
      <c r="D33" s="54" t="s">
        <v>48</v>
      </c>
      <c r="E33" s="28" t="s">
        <v>49</v>
      </c>
      <c r="F33" s="90">
        <f>ROUND((SUM(BE83:BE174)),  2)</f>
        <v>0</v>
      </c>
      <c r="I33" s="91">
        <v>0.21</v>
      </c>
      <c r="J33" s="90">
        <f>ROUND(((SUM(BE83:BE174))*I33),  2)</f>
        <v>0</v>
      </c>
      <c r="L33" s="34"/>
    </row>
    <row r="34" spans="2:12" s="1" customFormat="1" ht="14.45" customHeight="1">
      <c r="B34" s="34"/>
      <c r="E34" s="28" t="s">
        <v>50</v>
      </c>
      <c r="F34" s="90">
        <f>ROUND((SUM(BF83:BF174)),  2)</f>
        <v>0</v>
      </c>
      <c r="I34" s="91">
        <v>0.12</v>
      </c>
      <c r="J34" s="90">
        <f>ROUND(((SUM(BF83:BF174))*I34),  2)</f>
        <v>0</v>
      </c>
      <c r="L34" s="34"/>
    </row>
    <row r="35" spans="2:12" s="1" customFormat="1" ht="14.45" hidden="1" customHeight="1">
      <c r="B35" s="34"/>
      <c r="E35" s="28" t="s">
        <v>51</v>
      </c>
      <c r="F35" s="90">
        <f>ROUND((SUM(BG83:BG174)),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52</v>
      </c>
      <c r="F36" s="90">
        <f>ROUND((SUM(BH83:BH174)),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53</v>
      </c>
      <c r="F37" s="90">
        <f>ROUND((SUM(BI83:BI174)),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54</v>
      </c>
      <c r="E39" s="56"/>
      <c r="F39" s="56"/>
      <c r="G39" s="94" t="s">
        <v>55</v>
      </c>
      <c r="H39" s="95" t="s">
        <v>56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105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13" t="str">
        <f>E7</f>
        <v>DVT Skalský potok, ř. km 1,9 - 2,6 Skály, rekonstrukce hradítek</v>
      </c>
      <c r="F48" s="314"/>
      <c r="G48" s="314"/>
      <c r="H48" s="314"/>
      <c r="L48" s="34"/>
    </row>
    <row r="49" spans="2:47" s="1" customFormat="1" ht="12" customHeight="1">
      <c r="B49" s="34"/>
      <c r="C49" s="28" t="s">
        <v>102</v>
      </c>
      <c r="L49" s="34"/>
    </row>
    <row r="50" spans="2:47" s="1" customFormat="1" ht="16.5" customHeight="1">
      <c r="B50" s="34"/>
      <c r="E50" s="276" t="str">
        <f>E9</f>
        <v>SO 03 - Konstrukce POV</v>
      </c>
      <c r="F50" s="315"/>
      <c r="G50" s="315"/>
      <c r="H50" s="315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23</v>
      </c>
      <c r="F52" s="26" t="str">
        <f>F12</f>
        <v>Skalský potok, obec Skály</v>
      </c>
      <c r="I52" s="28" t="s">
        <v>25</v>
      </c>
      <c r="J52" s="51" t="str">
        <f>IF(J12="","",J12)</f>
        <v>5. 12. 2025</v>
      </c>
      <c r="L52" s="34"/>
    </row>
    <row r="53" spans="2:47" s="1" customFormat="1" ht="6.95" customHeight="1">
      <c r="B53" s="34"/>
      <c r="L53" s="34"/>
    </row>
    <row r="54" spans="2:47" s="1" customFormat="1" ht="40.15" customHeight="1">
      <c r="B54" s="34"/>
      <c r="C54" s="28" t="s">
        <v>30</v>
      </c>
      <c r="F54" s="26" t="str">
        <f>E15</f>
        <v>Povodí Vltavy, státní podnik, Holečkova 3178/8, Pr</v>
      </c>
      <c r="I54" s="28" t="s">
        <v>38</v>
      </c>
      <c r="J54" s="32" t="str">
        <f>E21</f>
        <v>Petr Děták, Zahorčice 54, Boršov nad Vltavou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40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106</v>
      </c>
      <c r="D57" s="92"/>
      <c r="E57" s="92"/>
      <c r="F57" s="92"/>
      <c r="G57" s="92"/>
      <c r="H57" s="92"/>
      <c r="I57" s="92"/>
      <c r="J57" s="99" t="s">
        <v>107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76</v>
      </c>
      <c r="J59" s="65">
        <f>J83</f>
        <v>0</v>
      </c>
      <c r="L59" s="34"/>
      <c r="AU59" s="18" t="s">
        <v>108</v>
      </c>
    </row>
    <row r="60" spans="2:47" s="8" customFormat="1" ht="24.95" customHeight="1">
      <c r="B60" s="101"/>
      <c r="D60" s="102" t="s">
        <v>641</v>
      </c>
      <c r="E60" s="103"/>
      <c r="F60" s="103"/>
      <c r="G60" s="103"/>
      <c r="H60" s="103"/>
      <c r="I60" s="103"/>
      <c r="J60" s="104">
        <f>J84</f>
        <v>0</v>
      </c>
      <c r="L60" s="101"/>
    </row>
    <row r="61" spans="2:47" s="9" customFormat="1" ht="19.899999999999999" customHeight="1">
      <c r="B61" s="105"/>
      <c r="D61" s="106" t="s">
        <v>110</v>
      </c>
      <c r="E61" s="107"/>
      <c r="F61" s="107"/>
      <c r="G61" s="107"/>
      <c r="H61" s="107"/>
      <c r="I61" s="107"/>
      <c r="J61" s="108">
        <f>J85</f>
        <v>0</v>
      </c>
      <c r="L61" s="105"/>
    </row>
    <row r="62" spans="2:47" s="9" customFormat="1" ht="19.899999999999999" customHeight="1">
      <c r="B62" s="105"/>
      <c r="D62" s="106" t="s">
        <v>114</v>
      </c>
      <c r="E62" s="107"/>
      <c r="F62" s="107"/>
      <c r="G62" s="107"/>
      <c r="H62" s="107"/>
      <c r="I62" s="107"/>
      <c r="J62" s="108">
        <f>J164</f>
        <v>0</v>
      </c>
      <c r="L62" s="105"/>
    </row>
    <row r="63" spans="2:47" s="9" customFormat="1" ht="19.899999999999999" customHeight="1">
      <c r="B63" s="105"/>
      <c r="D63" s="106" t="s">
        <v>117</v>
      </c>
      <c r="E63" s="107"/>
      <c r="F63" s="107"/>
      <c r="G63" s="107"/>
      <c r="H63" s="107"/>
      <c r="I63" s="107"/>
      <c r="J63" s="108">
        <f>J172</f>
        <v>0</v>
      </c>
      <c r="L63" s="105"/>
    </row>
    <row r="64" spans="2:47" s="1" customFormat="1" ht="21.75" customHeight="1">
      <c r="B64" s="34"/>
      <c r="L64" s="34"/>
    </row>
    <row r="65" spans="2:12" s="1" customFormat="1" ht="6.95" customHeight="1"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34"/>
    </row>
    <row r="69" spans="2:12" s="1" customFormat="1" ht="6.95" customHeight="1"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34"/>
    </row>
    <row r="70" spans="2:12" s="1" customFormat="1" ht="24.95" customHeight="1">
      <c r="B70" s="34"/>
      <c r="C70" s="22" t="s">
        <v>118</v>
      </c>
      <c r="L70" s="34"/>
    </row>
    <row r="71" spans="2:12" s="1" customFormat="1" ht="6.95" customHeight="1">
      <c r="B71" s="34"/>
      <c r="L71" s="34"/>
    </row>
    <row r="72" spans="2:12" s="1" customFormat="1" ht="12" customHeight="1">
      <c r="B72" s="34"/>
      <c r="C72" s="28" t="s">
        <v>16</v>
      </c>
      <c r="L72" s="34"/>
    </row>
    <row r="73" spans="2:12" s="1" customFormat="1" ht="16.5" customHeight="1">
      <c r="B73" s="34"/>
      <c r="E73" s="313" t="str">
        <f>E7</f>
        <v>DVT Skalský potok, ř. km 1,9 - 2,6 Skály, rekonstrukce hradítek</v>
      </c>
      <c r="F73" s="314"/>
      <c r="G73" s="314"/>
      <c r="H73" s="314"/>
      <c r="L73" s="34"/>
    </row>
    <row r="74" spans="2:12" s="1" customFormat="1" ht="12" customHeight="1">
      <c r="B74" s="34"/>
      <c r="C74" s="28" t="s">
        <v>102</v>
      </c>
      <c r="L74" s="34"/>
    </row>
    <row r="75" spans="2:12" s="1" customFormat="1" ht="16.5" customHeight="1">
      <c r="B75" s="34"/>
      <c r="E75" s="276" t="str">
        <f>E9</f>
        <v>SO 03 - Konstrukce POV</v>
      </c>
      <c r="F75" s="315"/>
      <c r="G75" s="315"/>
      <c r="H75" s="315"/>
      <c r="L75" s="34"/>
    </row>
    <row r="76" spans="2:12" s="1" customFormat="1" ht="6.95" customHeight="1">
      <c r="B76" s="34"/>
      <c r="L76" s="34"/>
    </row>
    <row r="77" spans="2:12" s="1" customFormat="1" ht="12" customHeight="1">
      <c r="B77" s="34"/>
      <c r="C77" s="28" t="s">
        <v>23</v>
      </c>
      <c r="F77" s="26" t="str">
        <f>F12</f>
        <v>Skalský potok, obec Skály</v>
      </c>
      <c r="I77" s="28" t="s">
        <v>25</v>
      </c>
      <c r="J77" s="51" t="str">
        <f>IF(J12="","",J12)</f>
        <v>5. 12. 2025</v>
      </c>
      <c r="L77" s="34"/>
    </row>
    <row r="78" spans="2:12" s="1" customFormat="1" ht="6.95" customHeight="1">
      <c r="B78" s="34"/>
      <c r="L78" s="34"/>
    </row>
    <row r="79" spans="2:12" s="1" customFormat="1" ht="40.15" customHeight="1">
      <c r="B79" s="34"/>
      <c r="C79" s="28" t="s">
        <v>30</v>
      </c>
      <c r="F79" s="26" t="str">
        <f>E15</f>
        <v>Povodí Vltavy, státní podnik, Holečkova 3178/8, Pr</v>
      </c>
      <c r="I79" s="28" t="s">
        <v>38</v>
      </c>
      <c r="J79" s="32" t="str">
        <f>E21</f>
        <v>Petr Děták, Zahorčice 54, Boršov nad Vltavou</v>
      </c>
      <c r="L79" s="34"/>
    </row>
    <row r="80" spans="2:12" s="1" customFormat="1" ht="15.2" customHeight="1">
      <c r="B80" s="34"/>
      <c r="C80" s="28" t="s">
        <v>36</v>
      </c>
      <c r="F80" s="26" t="str">
        <f>IF(E18="","",E18)</f>
        <v>Vyplň údaj</v>
      </c>
      <c r="I80" s="28" t="s">
        <v>40</v>
      </c>
      <c r="J80" s="32" t="str">
        <f>E24</f>
        <v xml:space="preserve"> </v>
      </c>
      <c r="L80" s="34"/>
    </row>
    <row r="81" spans="2:65" s="1" customFormat="1" ht="10.35" customHeight="1">
      <c r="B81" s="34"/>
      <c r="L81" s="34"/>
    </row>
    <row r="82" spans="2:65" s="10" customFormat="1" ht="29.25" customHeight="1">
      <c r="B82" s="109"/>
      <c r="C82" s="110" t="s">
        <v>119</v>
      </c>
      <c r="D82" s="111" t="s">
        <v>63</v>
      </c>
      <c r="E82" s="111" t="s">
        <v>59</v>
      </c>
      <c r="F82" s="111" t="s">
        <v>60</v>
      </c>
      <c r="G82" s="111" t="s">
        <v>120</v>
      </c>
      <c r="H82" s="111" t="s">
        <v>121</v>
      </c>
      <c r="I82" s="111" t="s">
        <v>122</v>
      </c>
      <c r="J82" s="111" t="s">
        <v>107</v>
      </c>
      <c r="K82" s="112" t="s">
        <v>123</v>
      </c>
      <c r="L82" s="109"/>
      <c r="M82" s="58" t="s">
        <v>35</v>
      </c>
      <c r="N82" s="59" t="s">
        <v>48</v>
      </c>
      <c r="O82" s="59" t="s">
        <v>124</v>
      </c>
      <c r="P82" s="59" t="s">
        <v>125</v>
      </c>
      <c r="Q82" s="59" t="s">
        <v>126</v>
      </c>
      <c r="R82" s="59" t="s">
        <v>127</v>
      </c>
      <c r="S82" s="59" t="s">
        <v>128</v>
      </c>
      <c r="T82" s="60" t="s">
        <v>129</v>
      </c>
    </row>
    <row r="83" spans="2:65" s="1" customFormat="1" ht="22.9" customHeight="1">
      <c r="B83" s="34"/>
      <c r="C83" s="63" t="s">
        <v>130</v>
      </c>
      <c r="J83" s="113">
        <f>BK83</f>
        <v>0</v>
      </c>
      <c r="L83" s="34"/>
      <c r="M83" s="61"/>
      <c r="N83" s="52"/>
      <c r="O83" s="52"/>
      <c r="P83" s="114">
        <f>P84</f>
        <v>0</v>
      </c>
      <c r="Q83" s="52"/>
      <c r="R83" s="114">
        <f>R84</f>
        <v>116.334675</v>
      </c>
      <c r="S83" s="52"/>
      <c r="T83" s="115">
        <f>T84</f>
        <v>0</v>
      </c>
      <c r="AT83" s="18" t="s">
        <v>77</v>
      </c>
      <c r="AU83" s="18" t="s">
        <v>108</v>
      </c>
      <c r="BK83" s="116">
        <f>BK84</f>
        <v>0</v>
      </c>
    </row>
    <row r="84" spans="2:65" s="11" customFormat="1" ht="25.9" customHeight="1">
      <c r="B84" s="117"/>
      <c r="D84" s="118" t="s">
        <v>77</v>
      </c>
      <c r="E84" s="119" t="s">
        <v>78</v>
      </c>
      <c r="F84" s="119" t="s">
        <v>89</v>
      </c>
      <c r="I84" s="120"/>
      <c r="J84" s="121">
        <f>BK84</f>
        <v>0</v>
      </c>
      <c r="L84" s="117"/>
      <c r="M84" s="122"/>
      <c r="P84" s="123">
        <f>P85+P164+P172</f>
        <v>0</v>
      </c>
      <c r="R84" s="123">
        <f>R85+R164+R172</f>
        <v>116.334675</v>
      </c>
      <c r="T84" s="124">
        <f>T85+T164+T172</f>
        <v>0</v>
      </c>
      <c r="AR84" s="118" t="s">
        <v>27</v>
      </c>
      <c r="AT84" s="125" t="s">
        <v>77</v>
      </c>
      <c r="AU84" s="125" t="s">
        <v>78</v>
      </c>
      <c r="AY84" s="118" t="s">
        <v>131</v>
      </c>
      <c r="BK84" s="126">
        <f>BK85+BK164+BK172</f>
        <v>0</v>
      </c>
    </row>
    <row r="85" spans="2:65" s="11" customFormat="1" ht="22.9" customHeight="1">
      <c r="B85" s="117"/>
      <c r="D85" s="118" t="s">
        <v>77</v>
      </c>
      <c r="E85" s="127" t="s">
        <v>27</v>
      </c>
      <c r="F85" s="127" t="s">
        <v>132</v>
      </c>
      <c r="I85" s="120"/>
      <c r="J85" s="128">
        <f>BK85</f>
        <v>0</v>
      </c>
      <c r="L85" s="117"/>
      <c r="M85" s="122"/>
      <c r="P85" s="123">
        <f>SUM(P86:P163)</f>
        <v>0</v>
      </c>
      <c r="R85" s="123">
        <f>SUM(R86:R163)</f>
        <v>116.299952</v>
      </c>
      <c r="T85" s="124">
        <f>SUM(T86:T163)</f>
        <v>0</v>
      </c>
      <c r="AR85" s="118" t="s">
        <v>27</v>
      </c>
      <c r="AT85" s="125" t="s">
        <v>77</v>
      </c>
      <c r="AU85" s="125" t="s">
        <v>27</v>
      </c>
      <c r="AY85" s="118" t="s">
        <v>131</v>
      </c>
      <c r="BK85" s="126">
        <f>SUM(BK86:BK163)</f>
        <v>0</v>
      </c>
    </row>
    <row r="86" spans="2:65" s="1" customFormat="1" ht="16.5" customHeight="1">
      <c r="B86" s="34"/>
      <c r="C86" s="129" t="s">
        <v>27</v>
      </c>
      <c r="D86" s="129" t="s">
        <v>133</v>
      </c>
      <c r="E86" s="130" t="s">
        <v>642</v>
      </c>
      <c r="F86" s="131" t="s">
        <v>643</v>
      </c>
      <c r="G86" s="132" t="s">
        <v>386</v>
      </c>
      <c r="H86" s="133">
        <v>3</v>
      </c>
      <c r="I86" s="134"/>
      <c r="J86" s="135">
        <f>ROUND(I86*H86,2)</f>
        <v>0</v>
      </c>
      <c r="K86" s="131" t="s">
        <v>137</v>
      </c>
      <c r="L86" s="34"/>
      <c r="M86" s="136" t="s">
        <v>35</v>
      </c>
      <c r="N86" s="137" t="s">
        <v>49</v>
      </c>
      <c r="P86" s="138">
        <f>O86*H86</f>
        <v>0</v>
      </c>
      <c r="Q86" s="138">
        <v>1.7500000000000002E-2</v>
      </c>
      <c r="R86" s="138">
        <f>Q86*H86</f>
        <v>5.2500000000000005E-2</v>
      </c>
      <c r="S86" s="138">
        <v>0</v>
      </c>
      <c r="T86" s="139">
        <f>S86*H86</f>
        <v>0</v>
      </c>
      <c r="AR86" s="140" t="s">
        <v>138</v>
      </c>
      <c r="AT86" s="140" t="s">
        <v>133</v>
      </c>
      <c r="AU86" s="140" t="s">
        <v>87</v>
      </c>
      <c r="AY86" s="18" t="s">
        <v>131</v>
      </c>
      <c r="BE86" s="141">
        <f>IF(N86="základní",J86,0)</f>
        <v>0</v>
      </c>
      <c r="BF86" s="141">
        <f>IF(N86="snížená",J86,0)</f>
        <v>0</v>
      </c>
      <c r="BG86" s="141">
        <f>IF(N86="zákl. přenesená",J86,0)</f>
        <v>0</v>
      </c>
      <c r="BH86" s="141">
        <f>IF(N86="sníž. přenesená",J86,0)</f>
        <v>0</v>
      </c>
      <c r="BI86" s="141">
        <f>IF(N86="nulová",J86,0)</f>
        <v>0</v>
      </c>
      <c r="BJ86" s="18" t="s">
        <v>27</v>
      </c>
      <c r="BK86" s="141">
        <f>ROUND(I86*H86,2)</f>
        <v>0</v>
      </c>
      <c r="BL86" s="18" t="s">
        <v>138</v>
      </c>
      <c r="BM86" s="140" t="s">
        <v>644</v>
      </c>
    </row>
    <row r="87" spans="2:65" s="1" customFormat="1" ht="11.25">
      <c r="B87" s="34"/>
      <c r="D87" s="142" t="s">
        <v>140</v>
      </c>
      <c r="F87" s="143" t="s">
        <v>645</v>
      </c>
      <c r="I87" s="144"/>
      <c r="L87" s="34"/>
      <c r="M87" s="145"/>
      <c r="T87" s="55"/>
      <c r="AT87" s="18" t="s">
        <v>140</v>
      </c>
      <c r="AU87" s="18" t="s">
        <v>87</v>
      </c>
    </row>
    <row r="88" spans="2:65" s="13" customFormat="1" ht="11.25">
      <c r="B88" s="153"/>
      <c r="D88" s="147" t="s">
        <v>142</v>
      </c>
      <c r="E88" s="154" t="s">
        <v>35</v>
      </c>
      <c r="F88" s="155" t="s">
        <v>646</v>
      </c>
      <c r="H88" s="156">
        <v>3</v>
      </c>
      <c r="I88" s="157"/>
      <c r="L88" s="153"/>
      <c r="M88" s="158"/>
      <c r="T88" s="159"/>
      <c r="AT88" s="154" t="s">
        <v>142</v>
      </c>
      <c r="AU88" s="154" t="s">
        <v>87</v>
      </c>
      <c r="AV88" s="13" t="s">
        <v>87</v>
      </c>
      <c r="AW88" s="13" t="s">
        <v>144</v>
      </c>
      <c r="AX88" s="13" t="s">
        <v>78</v>
      </c>
      <c r="AY88" s="154" t="s">
        <v>131</v>
      </c>
    </row>
    <row r="89" spans="2:65" s="15" customFormat="1" ht="11.25">
      <c r="B89" s="167"/>
      <c r="D89" s="147" t="s">
        <v>142</v>
      </c>
      <c r="E89" s="168" t="s">
        <v>35</v>
      </c>
      <c r="F89" s="169" t="s">
        <v>155</v>
      </c>
      <c r="H89" s="170">
        <v>3</v>
      </c>
      <c r="I89" s="171"/>
      <c r="L89" s="167"/>
      <c r="M89" s="172"/>
      <c r="T89" s="173"/>
      <c r="AT89" s="168" t="s">
        <v>142</v>
      </c>
      <c r="AU89" s="168" t="s">
        <v>87</v>
      </c>
      <c r="AV89" s="15" t="s">
        <v>138</v>
      </c>
      <c r="AW89" s="15" t="s">
        <v>144</v>
      </c>
      <c r="AX89" s="15" t="s">
        <v>27</v>
      </c>
      <c r="AY89" s="168" t="s">
        <v>131</v>
      </c>
    </row>
    <row r="90" spans="2:65" s="1" customFormat="1" ht="16.5" customHeight="1">
      <c r="B90" s="34"/>
      <c r="C90" s="129" t="s">
        <v>87</v>
      </c>
      <c r="D90" s="129" t="s">
        <v>133</v>
      </c>
      <c r="E90" s="130" t="s">
        <v>647</v>
      </c>
      <c r="F90" s="131" t="s">
        <v>648</v>
      </c>
      <c r="G90" s="132" t="s">
        <v>386</v>
      </c>
      <c r="H90" s="133">
        <v>76.400000000000006</v>
      </c>
      <c r="I90" s="134"/>
      <c r="J90" s="135">
        <f>ROUND(I90*H90,2)</f>
        <v>0</v>
      </c>
      <c r="K90" s="131" t="s">
        <v>137</v>
      </c>
      <c r="L90" s="34"/>
      <c r="M90" s="136" t="s">
        <v>35</v>
      </c>
      <c r="N90" s="137" t="s">
        <v>49</v>
      </c>
      <c r="P90" s="138">
        <f>O90*H90</f>
        <v>0</v>
      </c>
      <c r="Q90" s="138">
        <v>2.1930000000000002E-2</v>
      </c>
      <c r="R90" s="138">
        <f>Q90*H90</f>
        <v>1.6754520000000002</v>
      </c>
      <c r="S90" s="138">
        <v>0</v>
      </c>
      <c r="T90" s="139">
        <f>S90*H90</f>
        <v>0</v>
      </c>
      <c r="AR90" s="140" t="s">
        <v>138</v>
      </c>
      <c r="AT90" s="140" t="s">
        <v>133</v>
      </c>
      <c r="AU90" s="140" t="s">
        <v>87</v>
      </c>
      <c r="AY90" s="18" t="s">
        <v>131</v>
      </c>
      <c r="BE90" s="141">
        <f>IF(N90="základní",J90,0)</f>
        <v>0</v>
      </c>
      <c r="BF90" s="141">
        <f>IF(N90="snížená",J90,0)</f>
        <v>0</v>
      </c>
      <c r="BG90" s="141">
        <f>IF(N90="zákl. přenesená",J90,0)</f>
        <v>0</v>
      </c>
      <c r="BH90" s="141">
        <f>IF(N90="sníž. přenesená",J90,0)</f>
        <v>0</v>
      </c>
      <c r="BI90" s="141">
        <f>IF(N90="nulová",J90,0)</f>
        <v>0</v>
      </c>
      <c r="BJ90" s="18" t="s">
        <v>27</v>
      </c>
      <c r="BK90" s="141">
        <f>ROUND(I90*H90,2)</f>
        <v>0</v>
      </c>
      <c r="BL90" s="18" t="s">
        <v>138</v>
      </c>
      <c r="BM90" s="140" t="s">
        <v>649</v>
      </c>
    </row>
    <row r="91" spans="2:65" s="1" customFormat="1" ht="11.25">
      <c r="B91" s="34"/>
      <c r="D91" s="142" t="s">
        <v>140</v>
      </c>
      <c r="F91" s="143" t="s">
        <v>650</v>
      </c>
      <c r="I91" s="144"/>
      <c r="L91" s="34"/>
      <c r="M91" s="145"/>
      <c r="T91" s="55"/>
      <c r="AT91" s="18" t="s">
        <v>140</v>
      </c>
      <c r="AU91" s="18" t="s">
        <v>87</v>
      </c>
    </row>
    <row r="92" spans="2:65" s="12" customFormat="1" ht="11.25">
      <c r="B92" s="146"/>
      <c r="D92" s="147" t="s">
        <v>142</v>
      </c>
      <c r="E92" s="148" t="s">
        <v>35</v>
      </c>
      <c r="F92" s="149" t="s">
        <v>651</v>
      </c>
      <c r="H92" s="148" t="s">
        <v>35</v>
      </c>
      <c r="I92" s="150"/>
      <c r="L92" s="146"/>
      <c r="M92" s="151"/>
      <c r="T92" s="152"/>
      <c r="AT92" s="148" t="s">
        <v>142</v>
      </c>
      <c r="AU92" s="148" t="s">
        <v>87</v>
      </c>
      <c r="AV92" s="12" t="s">
        <v>27</v>
      </c>
      <c r="AW92" s="12" t="s">
        <v>144</v>
      </c>
      <c r="AX92" s="12" t="s">
        <v>78</v>
      </c>
      <c r="AY92" s="148" t="s">
        <v>131</v>
      </c>
    </row>
    <row r="93" spans="2:65" s="13" customFormat="1" ht="11.25">
      <c r="B93" s="153"/>
      <c r="D93" s="147" t="s">
        <v>142</v>
      </c>
      <c r="E93" s="154" t="s">
        <v>35</v>
      </c>
      <c r="F93" s="155" t="s">
        <v>652</v>
      </c>
      <c r="H93" s="156">
        <v>40</v>
      </c>
      <c r="I93" s="157"/>
      <c r="L93" s="153"/>
      <c r="M93" s="158"/>
      <c r="T93" s="159"/>
      <c r="AT93" s="154" t="s">
        <v>142</v>
      </c>
      <c r="AU93" s="154" t="s">
        <v>87</v>
      </c>
      <c r="AV93" s="13" t="s">
        <v>87</v>
      </c>
      <c r="AW93" s="13" t="s">
        <v>144</v>
      </c>
      <c r="AX93" s="13" t="s">
        <v>78</v>
      </c>
      <c r="AY93" s="154" t="s">
        <v>131</v>
      </c>
    </row>
    <row r="94" spans="2:65" s="13" customFormat="1" ht="11.25">
      <c r="B94" s="153"/>
      <c r="D94" s="147" t="s">
        <v>142</v>
      </c>
      <c r="E94" s="154" t="s">
        <v>35</v>
      </c>
      <c r="F94" s="155" t="s">
        <v>653</v>
      </c>
      <c r="H94" s="156">
        <v>36.4</v>
      </c>
      <c r="I94" s="157"/>
      <c r="L94" s="153"/>
      <c r="M94" s="158"/>
      <c r="T94" s="159"/>
      <c r="AT94" s="154" t="s">
        <v>142</v>
      </c>
      <c r="AU94" s="154" t="s">
        <v>87</v>
      </c>
      <c r="AV94" s="13" t="s">
        <v>87</v>
      </c>
      <c r="AW94" s="13" t="s">
        <v>144</v>
      </c>
      <c r="AX94" s="13" t="s">
        <v>78</v>
      </c>
      <c r="AY94" s="154" t="s">
        <v>131</v>
      </c>
    </row>
    <row r="95" spans="2:65" s="15" customFormat="1" ht="11.25">
      <c r="B95" s="167"/>
      <c r="D95" s="147" t="s">
        <v>142</v>
      </c>
      <c r="E95" s="168" t="s">
        <v>35</v>
      </c>
      <c r="F95" s="169" t="s">
        <v>155</v>
      </c>
      <c r="H95" s="170">
        <v>76.400000000000006</v>
      </c>
      <c r="I95" s="171"/>
      <c r="L95" s="167"/>
      <c r="M95" s="172"/>
      <c r="T95" s="173"/>
      <c r="AT95" s="168" t="s">
        <v>142</v>
      </c>
      <c r="AU95" s="168" t="s">
        <v>87</v>
      </c>
      <c r="AV95" s="15" t="s">
        <v>138</v>
      </c>
      <c r="AW95" s="15" t="s">
        <v>144</v>
      </c>
      <c r="AX95" s="15" t="s">
        <v>27</v>
      </c>
      <c r="AY95" s="168" t="s">
        <v>131</v>
      </c>
    </row>
    <row r="96" spans="2:65" s="1" customFormat="1" ht="16.5" customHeight="1">
      <c r="B96" s="34"/>
      <c r="C96" s="129" t="s">
        <v>151</v>
      </c>
      <c r="D96" s="129" t="s">
        <v>133</v>
      </c>
      <c r="E96" s="130" t="s">
        <v>654</v>
      </c>
      <c r="F96" s="131" t="s">
        <v>655</v>
      </c>
      <c r="G96" s="132" t="s">
        <v>656</v>
      </c>
      <c r="H96" s="133">
        <v>800</v>
      </c>
      <c r="I96" s="134"/>
      <c r="J96" s="135">
        <f>ROUND(I96*H96,2)</f>
        <v>0</v>
      </c>
      <c r="K96" s="131" t="s">
        <v>137</v>
      </c>
      <c r="L96" s="34"/>
      <c r="M96" s="136" t="s">
        <v>35</v>
      </c>
      <c r="N96" s="137" t="s">
        <v>49</v>
      </c>
      <c r="P96" s="138">
        <f>O96*H96</f>
        <v>0</v>
      </c>
      <c r="Q96" s="138">
        <v>3.0000000000000001E-5</v>
      </c>
      <c r="R96" s="138">
        <f>Q96*H96</f>
        <v>2.4E-2</v>
      </c>
      <c r="S96" s="138">
        <v>0</v>
      </c>
      <c r="T96" s="139">
        <f>S96*H96</f>
        <v>0</v>
      </c>
      <c r="AR96" s="140" t="s">
        <v>138</v>
      </c>
      <c r="AT96" s="140" t="s">
        <v>133</v>
      </c>
      <c r="AU96" s="140" t="s">
        <v>87</v>
      </c>
      <c r="AY96" s="18" t="s">
        <v>131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27</v>
      </c>
      <c r="BK96" s="141">
        <f>ROUND(I96*H96,2)</f>
        <v>0</v>
      </c>
      <c r="BL96" s="18" t="s">
        <v>138</v>
      </c>
      <c r="BM96" s="140" t="s">
        <v>657</v>
      </c>
    </row>
    <row r="97" spans="2:65" s="1" customFormat="1" ht="11.25">
      <c r="B97" s="34"/>
      <c r="D97" s="142" t="s">
        <v>140</v>
      </c>
      <c r="F97" s="143" t="s">
        <v>658</v>
      </c>
      <c r="I97" s="144"/>
      <c r="L97" s="34"/>
      <c r="M97" s="145"/>
      <c r="T97" s="55"/>
      <c r="AT97" s="18" t="s">
        <v>140</v>
      </c>
      <c r="AU97" s="18" t="s">
        <v>87</v>
      </c>
    </row>
    <row r="98" spans="2:65" s="13" customFormat="1" ht="11.25">
      <c r="B98" s="153"/>
      <c r="D98" s="147" t="s">
        <v>142</v>
      </c>
      <c r="E98" s="154" t="s">
        <v>35</v>
      </c>
      <c r="F98" s="155" t="s">
        <v>659</v>
      </c>
      <c r="H98" s="156">
        <v>800</v>
      </c>
      <c r="I98" s="157"/>
      <c r="L98" s="153"/>
      <c r="M98" s="158"/>
      <c r="T98" s="159"/>
      <c r="AT98" s="154" t="s">
        <v>142</v>
      </c>
      <c r="AU98" s="154" t="s">
        <v>87</v>
      </c>
      <c r="AV98" s="13" t="s">
        <v>87</v>
      </c>
      <c r="AW98" s="13" t="s">
        <v>144</v>
      </c>
      <c r="AX98" s="13" t="s">
        <v>78</v>
      </c>
      <c r="AY98" s="154" t="s">
        <v>131</v>
      </c>
    </row>
    <row r="99" spans="2:65" s="15" customFormat="1" ht="11.25">
      <c r="B99" s="167"/>
      <c r="D99" s="147" t="s">
        <v>142</v>
      </c>
      <c r="E99" s="168" t="s">
        <v>35</v>
      </c>
      <c r="F99" s="169" t="s">
        <v>155</v>
      </c>
      <c r="H99" s="170">
        <v>800</v>
      </c>
      <c r="I99" s="171"/>
      <c r="L99" s="167"/>
      <c r="M99" s="172"/>
      <c r="T99" s="173"/>
      <c r="AT99" s="168" t="s">
        <v>142</v>
      </c>
      <c r="AU99" s="168" t="s">
        <v>87</v>
      </c>
      <c r="AV99" s="15" t="s">
        <v>138</v>
      </c>
      <c r="AW99" s="15" t="s">
        <v>144</v>
      </c>
      <c r="AX99" s="15" t="s">
        <v>27</v>
      </c>
      <c r="AY99" s="168" t="s">
        <v>131</v>
      </c>
    </row>
    <row r="100" spans="2:65" s="1" customFormat="1" ht="24.2" customHeight="1">
      <c r="B100" s="34"/>
      <c r="C100" s="129" t="s">
        <v>138</v>
      </c>
      <c r="D100" s="129" t="s">
        <v>133</v>
      </c>
      <c r="E100" s="130" t="s">
        <v>660</v>
      </c>
      <c r="F100" s="131" t="s">
        <v>661</v>
      </c>
      <c r="G100" s="132" t="s">
        <v>662</v>
      </c>
      <c r="H100" s="133">
        <v>100</v>
      </c>
      <c r="I100" s="134"/>
      <c r="J100" s="135">
        <f>ROUND(I100*H100,2)</f>
        <v>0</v>
      </c>
      <c r="K100" s="131" t="s">
        <v>137</v>
      </c>
      <c r="L100" s="34"/>
      <c r="M100" s="136" t="s">
        <v>35</v>
      </c>
      <c r="N100" s="137" t="s">
        <v>49</v>
      </c>
      <c r="P100" s="138">
        <f>O100*H100</f>
        <v>0</v>
      </c>
      <c r="Q100" s="138">
        <v>0</v>
      </c>
      <c r="R100" s="138">
        <f>Q100*H100</f>
        <v>0</v>
      </c>
      <c r="S100" s="138">
        <v>0</v>
      </c>
      <c r="T100" s="139">
        <f>S100*H100</f>
        <v>0</v>
      </c>
      <c r="AR100" s="140" t="s">
        <v>138</v>
      </c>
      <c r="AT100" s="140" t="s">
        <v>133</v>
      </c>
      <c r="AU100" s="140" t="s">
        <v>87</v>
      </c>
      <c r="AY100" s="18" t="s">
        <v>131</v>
      </c>
      <c r="BE100" s="141">
        <f>IF(N100="základní",J100,0)</f>
        <v>0</v>
      </c>
      <c r="BF100" s="141">
        <f>IF(N100="snížená",J100,0)</f>
        <v>0</v>
      </c>
      <c r="BG100" s="141">
        <f>IF(N100="zákl. přenesená",J100,0)</f>
        <v>0</v>
      </c>
      <c r="BH100" s="141">
        <f>IF(N100="sníž. přenesená",J100,0)</f>
        <v>0</v>
      </c>
      <c r="BI100" s="141">
        <f>IF(N100="nulová",J100,0)</f>
        <v>0</v>
      </c>
      <c r="BJ100" s="18" t="s">
        <v>27</v>
      </c>
      <c r="BK100" s="141">
        <f>ROUND(I100*H100,2)</f>
        <v>0</v>
      </c>
      <c r="BL100" s="18" t="s">
        <v>138</v>
      </c>
      <c r="BM100" s="140" t="s">
        <v>663</v>
      </c>
    </row>
    <row r="101" spans="2:65" s="1" customFormat="1" ht="11.25">
      <c r="B101" s="34"/>
      <c r="D101" s="142" t="s">
        <v>140</v>
      </c>
      <c r="F101" s="143" t="s">
        <v>664</v>
      </c>
      <c r="I101" s="144"/>
      <c r="L101" s="34"/>
      <c r="M101" s="145"/>
      <c r="T101" s="55"/>
      <c r="AT101" s="18" t="s">
        <v>140</v>
      </c>
      <c r="AU101" s="18" t="s">
        <v>87</v>
      </c>
    </row>
    <row r="102" spans="2:65" s="13" customFormat="1" ht="11.25">
      <c r="B102" s="153"/>
      <c r="D102" s="147" t="s">
        <v>142</v>
      </c>
      <c r="E102" s="154" t="s">
        <v>35</v>
      </c>
      <c r="F102" s="155" t="s">
        <v>665</v>
      </c>
      <c r="H102" s="156">
        <v>100</v>
      </c>
      <c r="I102" s="157"/>
      <c r="L102" s="153"/>
      <c r="M102" s="158"/>
      <c r="T102" s="159"/>
      <c r="AT102" s="154" t="s">
        <v>142</v>
      </c>
      <c r="AU102" s="154" t="s">
        <v>87</v>
      </c>
      <c r="AV102" s="13" t="s">
        <v>87</v>
      </c>
      <c r="AW102" s="13" t="s">
        <v>144</v>
      </c>
      <c r="AX102" s="13" t="s">
        <v>78</v>
      </c>
      <c r="AY102" s="154" t="s">
        <v>131</v>
      </c>
    </row>
    <row r="103" spans="2:65" s="15" customFormat="1" ht="11.25">
      <c r="B103" s="167"/>
      <c r="D103" s="147" t="s">
        <v>142</v>
      </c>
      <c r="E103" s="168" t="s">
        <v>35</v>
      </c>
      <c r="F103" s="169" t="s">
        <v>155</v>
      </c>
      <c r="H103" s="170">
        <v>100</v>
      </c>
      <c r="I103" s="171"/>
      <c r="L103" s="167"/>
      <c r="M103" s="172"/>
      <c r="T103" s="173"/>
      <c r="AT103" s="168" t="s">
        <v>142</v>
      </c>
      <c r="AU103" s="168" t="s">
        <v>87</v>
      </c>
      <c r="AV103" s="15" t="s">
        <v>138</v>
      </c>
      <c r="AW103" s="15" t="s">
        <v>144</v>
      </c>
      <c r="AX103" s="15" t="s">
        <v>27</v>
      </c>
      <c r="AY103" s="168" t="s">
        <v>131</v>
      </c>
    </row>
    <row r="104" spans="2:65" s="1" customFormat="1" ht="24.2" customHeight="1">
      <c r="B104" s="34"/>
      <c r="C104" s="129" t="s">
        <v>180</v>
      </c>
      <c r="D104" s="129" t="s">
        <v>133</v>
      </c>
      <c r="E104" s="130" t="s">
        <v>666</v>
      </c>
      <c r="F104" s="131" t="s">
        <v>667</v>
      </c>
      <c r="G104" s="132" t="s">
        <v>158</v>
      </c>
      <c r="H104" s="133">
        <v>63.637999999999998</v>
      </c>
      <c r="I104" s="134"/>
      <c r="J104" s="135">
        <f>ROUND(I104*H104,2)</f>
        <v>0</v>
      </c>
      <c r="K104" s="131" t="s">
        <v>137</v>
      </c>
      <c r="L104" s="34"/>
      <c r="M104" s="136" t="s">
        <v>35</v>
      </c>
      <c r="N104" s="137" t="s">
        <v>49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138</v>
      </c>
      <c r="AT104" s="140" t="s">
        <v>133</v>
      </c>
      <c r="AU104" s="140" t="s">
        <v>87</v>
      </c>
      <c r="AY104" s="18" t="s">
        <v>131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8" t="s">
        <v>27</v>
      </c>
      <c r="BK104" s="141">
        <f>ROUND(I104*H104,2)</f>
        <v>0</v>
      </c>
      <c r="BL104" s="18" t="s">
        <v>138</v>
      </c>
      <c r="BM104" s="140" t="s">
        <v>668</v>
      </c>
    </row>
    <row r="105" spans="2:65" s="1" customFormat="1" ht="11.25">
      <c r="B105" s="34"/>
      <c r="D105" s="142" t="s">
        <v>140</v>
      </c>
      <c r="F105" s="143" t="s">
        <v>669</v>
      </c>
      <c r="I105" s="144"/>
      <c r="L105" s="34"/>
      <c r="M105" s="145"/>
      <c r="T105" s="55"/>
      <c r="AT105" s="18" t="s">
        <v>140</v>
      </c>
      <c r="AU105" s="18" t="s">
        <v>87</v>
      </c>
    </row>
    <row r="106" spans="2:65" s="12" customFormat="1" ht="11.25">
      <c r="B106" s="146"/>
      <c r="D106" s="147" t="s">
        <v>142</v>
      </c>
      <c r="E106" s="148" t="s">
        <v>35</v>
      </c>
      <c r="F106" s="149" t="s">
        <v>670</v>
      </c>
      <c r="H106" s="148" t="s">
        <v>35</v>
      </c>
      <c r="I106" s="150"/>
      <c r="L106" s="146"/>
      <c r="M106" s="151"/>
      <c r="T106" s="152"/>
      <c r="AT106" s="148" t="s">
        <v>142</v>
      </c>
      <c r="AU106" s="148" t="s">
        <v>87</v>
      </c>
      <c r="AV106" s="12" t="s">
        <v>27</v>
      </c>
      <c r="AW106" s="12" t="s">
        <v>144</v>
      </c>
      <c r="AX106" s="12" t="s">
        <v>78</v>
      </c>
      <c r="AY106" s="148" t="s">
        <v>131</v>
      </c>
    </row>
    <row r="107" spans="2:65" s="13" customFormat="1" ht="11.25">
      <c r="B107" s="153"/>
      <c r="D107" s="147" t="s">
        <v>142</v>
      </c>
      <c r="E107" s="154" t="s">
        <v>35</v>
      </c>
      <c r="F107" s="155" t="s">
        <v>671</v>
      </c>
      <c r="H107" s="156">
        <v>37.625</v>
      </c>
      <c r="I107" s="157"/>
      <c r="L107" s="153"/>
      <c r="M107" s="158"/>
      <c r="T107" s="159"/>
      <c r="AT107" s="154" t="s">
        <v>142</v>
      </c>
      <c r="AU107" s="154" t="s">
        <v>87</v>
      </c>
      <c r="AV107" s="13" t="s">
        <v>87</v>
      </c>
      <c r="AW107" s="13" t="s">
        <v>144</v>
      </c>
      <c r="AX107" s="13" t="s">
        <v>78</v>
      </c>
      <c r="AY107" s="154" t="s">
        <v>131</v>
      </c>
    </row>
    <row r="108" spans="2:65" s="13" customFormat="1" ht="11.25">
      <c r="B108" s="153"/>
      <c r="D108" s="147" t="s">
        <v>142</v>
      </c>
      <c r="E108" s="154" t="s">
        <v>35</v>
      </c>
      <c r="F108" s="155" t="s">
        <v>672</v>
      </c>
      <c r="H108" s="156">
        <v>26.013000000000002</v>
      </c>
      <c r="I108" s="157"/>
      <c r="L108" s="153"/>
      <c r="M108" s="158"/>
      <c r="T108" s="159"/>
      <c r="AT108" s="154" t="s">
        <v>142</v>
      </c>
      <c r="AU108" s="154" t="s">
        <v>87</v>
      </c>
      <c r="AV108" s="13" t="s">
        <v>87</v>
      </c>
      <c r="AW108" s="13" t="s">
        <v>144</v>
      </c>
      <c r="AX108" s="13" t="s">
        <v>78</v>
      </c>
      <c r="AY108" s="154" t="s">
        <v>131</v>
      </c>
    </row>
    <row r="109" spans="2:65" s="15" customFormat="1" ht="11.25">
      <c r="B109" s="167"/>
      <c r="D109" s="147" t="s">
        <v>142</v>
      </c>
      <c r="E109" s="168" t="s">
        <v>35</v>
      </c>
      <c r="F109" s="169" t="s">
        <v>155</v>
      </c>
      <c r="H109" s="170">
        <v>63.638000000000005</v>
      </c>
      <c r="I109" s="171"/>
      <c r="L109" s="167"/>
      <c r="M109" s="172"/>
      <c r="T109" s="173"/>
      <c r="AT109" s="168" t="s">
        <v>142</v>
      </c>
      <c r="AU109" s="168" t="s">
        <v>87</v>
      </c>
      <c r="AV109" s="15" t="s">
        <v>138</v>
      </c>
      <c r="AW109" s="15" t="s">
        <v>144</v>
      </c>
      <c r="AX109" s="15" t="s">
        <v>27</v>
      </c>
      <c r="AY109" s="168" t="s">
        <v>131</v>
      </c>
    </row>
    <row r="110" spans="2:65" s="1" customFormat="1" ht="16.5" customHeight="1">
      <c r="B110" s="34"/>
      <c r="C110" s="174" t="s">
        <v>209</v>
      </c>
      <c r="D110" s="174" t="s">
        <v>235</v>
      </c>
      <c r="E110" s="175" t="s">
        <v>673</v>
      </c>
      <c r="F110" s="176" t="s">
        <v>674</v>
      </c>
      <c r="G110" s="177" t="s">
        <v>238</v>
      </c>
      <c r="H110" s="178">
        <v>114.548</v>
      </c>
      <c r="I110" s="179"/>
      <c r="J110" s="180">
        <f>ROUND(I110*H110,2)</f>
        <v>0</v>
      </c>
      <c r="K110" s="176" t="s">
        <v>137</v>
      </c>
      <c r="L110" s="181"/>
      <c r="M110" s="182" t="s">
        <v>35</v>
      </c>
      <c r="N110" s="183" t="s">
        <v>49</v>
      </c>
      <c r="P110" s="138">
        <f>O110*H110</f>
        <v>0</v>
      </c>
      <c r="Q110" s="138">
        <v>1</v>
      </c>
      <c r="R110" s="138">
        <f>Q110*H110</f>
        <v>114.548</v>
      </c>
      <c r="S110" s="138">
        <v>0</v>
      </c>
      <c r="T110" s="139">
        <f>S110*H110</f>
        <v>0</v>
      </c>
      <c r="AR110" s="140" t="s">
        <v>229</v>
      </c>
      <c r="AT110" s="140" t="s">
        <v>235</v>
      </c>
      <c r="AU110" s="140" t="s">
        <v>87</v>
      </c>
      <c r="AY110" s="18" t="s">
        <v>131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8" t="s">
        <v>27</v>
      </c>
      <c r="BK110" s="141">
        <f>ROUND(I110*H110,2)</f>
        <v>0</v>
      </c>
      <c r="BL110" s="18" t="s">
        <v>138</v>
      </c>
      <c r="BM110" s="140" t="s">
        <v>675</v>
      </c>
    </row>
    <row r="111" spans="2:65" s="12" customFormat="1" ht="11.25">
      <c r="B111" s="146"/>
      <c r="D111" s="147" t="s">
        <v>142</v>
      </c>
      <c r="E111" s="148" t="s">
        <v>35</v>
      </c>
      <c r="F111" s="149" t="s">
        <v>676</v>
      </c>
      <c r="H111" s="148" t="s">
        <v>35</v>
      </c>
      <c r="I111" s="150"/>
      <c r="L111" s="146"/>
      <c r="M111" s="151"/>
      <c r="T111" s="152"/>
      <c r="AT111" s="148" t="s">
        <v>142</v>
      </c>
      <c r="AU111" s="148" t="s">
        <v>87</v>
      </c>
      <c r="AV111" s="12" t="s">
        <v>27</v>
      </c>
      <c r="AW111" s="12" t="s">
        <v>144</v>
      </c>
      <c r="AX111" s="12" t="s">
        <v>78</v>
      </c>
      <c r="AY111" s="148" t="s">
        <v>131</v>
      </c>
    </row>
    <row r="112" spans="2:65" s="13" customFormat="1" ht="11.25">
      <c r="B112" s="153"/>
      <c r="D112" s="147" t="s">
        <v>142</v>
      </c>
      <c r="E112" s="154" t="s">
        <v>35</v>
      </c>
      <c r="F112" s="155" t="s">
        <v>677</v>
      </c>
      <c r="H112" s="156">
        <v>67.725000000000009</v>
      </c>
      <c r="I112" s="157"/>
      <c r="L112" s="153"/>
      <c r="M112" s="158"/>
      <c r="T112" s="159"/>
      <c r="AT112" s="154" t="s">
        <v>142</v>
      </c>
      <c r="AU112" s="154" t="s">
        <v>87</v>
      </c>
      <c r="AV112" s="13" t="s">
        <v>87</v>
      </c>
      <c r="AW112" s="13" t="s">
        <v>144</v>
      </c>
      <c r="AX112" s="13" t="s">
        <v>78</v>
      </c>
      <c r="AY112" s="154" t="s">
        <v>131</v>
      </c>
    </row>
    <row r="113" spans="2:65" s="13" customFormat="1" ht="11.25">
      <c r="B113" s="153"/>
      <c r="D113" s="147" t="s">
        <v>142</v>
      </c>
      <c r="E113" s="154" t="s">
        <v>35</v>
      </c>
      <c r="F113" s="155" t="s">
        <v>678</v>
      </c>
      <c r="H113" s="156">
        <v>46.823400000000007</v>
      </c>
      <c r="I113" s="157"/>
      <c r="L113" s="153"/>
      <c r="M113" s="158"/>
      <c r="T113" s="159"/>
      <c r="AT113" s="154" t="s">
        <v>142</v>
      </c>
      <c r="AU113" s="154" t="s">
        <v>87</v>
      </c>
      <c r="AV113" s="13" t="s">
        <v>87</v>
      </c>
      <c r="AW113" s="13" t="s">
        <v>144</v>
      </c>
      <c r="AX113" s="13" t="s">
        <v>78</v>
      </c>
      <c r="AY113" s="154" t="s">
        <v>131</v>
      </c>
    </row>
    <row r="114" spans="2:65" s="15" customFormat="1" ht="11.25">
      <c r="B114" s="167"/>
      <c r="D114" s="147" t="s">
        <v>142</v>
      </c>
      <c r="E114" s="168" t="s">
        <v>35</v>
      </c>
      <c r="F114" s="169" t="s">
        <v>155</v>
      </c>
      <c r="H114" s="170">
        <v>114.54840000000002</v>
      </c>
      <c r="I114" s="171"/>
      <c r="L114" s="167"/>
      <c r="M114" s="172"/>
      <c r="T114" s="173"/>
      <c r="AT114" s="168" t="s">
        <v>142</v>
      </c>
      <c r="AU114" s="168" t="s">
        <v>87</v>
      </c>
      <c r="AV114" s="15" t="s">
        <v>138</v>
      </c>
      <c r="AW114" s="15" t="s">
        <v>144</v>
      </c>
      <c r="AX114" s="15" t="s">
        <v>27</v>
      </c>
      <c r="AY114" s="168" t="s">
        <v>131</v>
      </c>
    </row>
    <row r="115" spans="2:65" s="1" customFormat="1" ht="37.9" customHeight="1">
      <c r="B115" s="34"/>
      <c r="C115" s="129" t="s">
        <v>223</v>
      </c>
      <c r="D115" s="129" t="s">
        <v>133</v>
      </c>
      <c r="E115" s="130" t="s">
        <v>250</v>
      </c>
      <c r="F115" s="131" t="s">
        <v>251</v>
      </c>
      <c r="G115" s="132" t="s">
        <v>158</v>
      </c>
      <c r="H115" s="133">
        <v>127.276</v>
      </c>
      <c r="I115" s="134"/>
      <c r="J115" s="135">
        <f>ROUND(I115*H115,2)</f>
        <v>0</v>
      </c>
      <c r="K115" s="131" t="s">
        <v>137</v>
      </c>
      <c r="L115" s="34"/>
      <c r="M115" s="136" t="s">
        <v>35</v>
      </c>
      <c r="N115" s="137" t="s">
        <v>49</v>
      </c>
      <c r="P115" s="138">
        <f>O115*H115</f>
        <v>0</v>
      </c>
      <c r="Q115" s="138">
        <v>0</v>
      </c>
      <c r="R115" s="138">
        <f>Q115*H115</f>
        <v>0</v>
      </c>
      <c r="S115" s="138">
        <v>0</v>
      </c>
      <c r="T115" s="139">
        <f>S115*H115</f>
        <v>0</v>
      </c>
      <c r="AR115" s="140" t="s">
        <v>138</v>
      </c>
      <c r="AT115" s="140" t="s">
        <v>133</v>
      </c>
      <c r="AU115" s="140" t="s">
        <v>87</v>
      </c>
      <c r="AY115" s="18" t="s">
        <v>131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8" t="s">
        <v>27</v>
      </c>
      <c r="BK115" s="141">
        <f>ROUND(I115*H115,2)</f>
        <v>0</v>
      </c>
      <c r="BL115" s="18" t="s">
        <v>138</v>
      </c>
      <c r="BM115" s="140" t="s">
        <v>679</v>
      </c>
    </row>
    <row r="116" spans="2:65" s="1" customFormat="1" ht="11.25">
      <c r="B116" s="34"/>
      <c r="D116" s="142" t="s">
        <v>140</v>
      </c>
      <c r="F116" s="143" t="s">
        <v>253</v>
      </c>
      <c r="I116" s="144"/>
      <c r="L116" s="34"/>
      <c r="M116" s="145"/>
      <c r="T116" s="55"/>
      <c r="AT116" s="18" t="s">
        <v>140</v>
      </c>
      <c r="AU116" s="18" t="s">
        <v>87</v>
      </c>
    </row>
    <row r="117" spans="2:65" s="12" customFormat="1" ht="11.25">
      <c r="B117" s="146"/>
      <c r="D117" s="147" t="s">
        <v>142</v>
      </c>
      <c r="E117" s="148" t="s">
        <v>35</v>
      </c>
      <c r="F117" s="149" t="s">
        <v>680</v>
      </c>
      <c r="H117" s="148" t="s">
        <v>35</v>
      </c>
      <c r="I117" s="150"/>
      <c r="L117" s="146"/>
      <c r="M117" s="151"/>
      <c r="T117" s="152"/>
      <c r="AT117" s="148" t="s">
        <v>142</v>
      </c>
      <c r="AU117" s="148" t="s">
        <v>87</v>
      </c>
      <c r="AV117" s="12" t="s">
        <v>27</v>
      </c>
      <c r="AW117" s="12" t="s">
        <v>144</v>
      </c>
      <c r="AX117" s="12" t="s">
        <v>78</v>
      </c>
      <c r="AY117" s="148" t="s">
        <v>131</v>
      </c>
    </row>
    <row r="118" spans="2:65" s="13" customFormat="1" ht="11.25">
      <c r="B118" s="153"/>
      <c r="D118" s="147" t="s">
        <v>142</v>
      </c>
      <c r="E118" s="154" t="s">
        <v>35</v>
      </c>
      <c r="F118" s="155" t="s">
        <v>671</v>
      </c>
      <c r="H118" s="156">
        <v>37.625</v>
      </c>
      <c r="I118" s="157"/>
      <c r="L118" s="153"/>
      <c r="M118" s="158"/>
      <c r="T118" s="159"/>
      <c r="AT118" s="154" t="s">
        <v>142</v>
      </c>
      <c r="AU118" s="154" t="s">
        <v>87</v>
      </c>
      <c r="AV118" s="13" t="s">
        <v>87</v>
      </c>
      <c r="AW118" s="13" t="s">
        <v>144</v>
      </c>
      <c r="AX118" s="13" t="s">
        <v>78</v>
      </c>
      <c r="AY118" s="154" t="s">
        <v>131</v>
      </c>
    </row>
    <row r="119" spans="2:65" s="13" customFormat="1" ht="11.25">
      <c r="B119" s="153"/>
      <c r="D119" s="147" t="s">
        <v>142</v>
      </c>
      <c r="E119" s="154" t="s">
        <v>35</v>
      </c>
      <c r="F119" s="155" t="s">
        <v>672</v>
      </c>
      <c r="H119" s="156">
        <v>26.013000000000002</v>
      </c>
      <c r="I119" s="157"/>
      <c r="L119" s="153"/>
      <c r="M119" s="158"/>
      <c r="T119" s="159"/>
      <c r="AT119" s="154" t="s">
        <v>142</v>
      </c>
      <c r="AU119" s="154" t="s">
        <v>87</v>
      </c>
      <c r="AV119" s="13" t="s">
        <v>87</v>
      </c>
      <c r="AW119" s="13" t="s">
        <v>144</v>
      </c>
      <c r="AX119" s="13" t="s">
        <v>78</v>
      </c>
      <c r="AY119" s="154" t="s">
        <v>131</v>
      </c>
    </row>
    <row r="120" spans="2:65" s="14" customFormat="1" ht="11.25">
      <c r="B120" s="160"/>
      <c r="D120" s="147" t="s">
        <v>142</v>
      </c>
      <c r="E120" s="161" t="s">
        <v>35</v>
      </c>
      <c r="F120" s="162" t="s">
        <v>150</v>
      </c>
      <c r="H120" s="163">
        <v>63.638000000000005</v>
      </c>
      <c r="I120" s="164"/>
      <c r="L120" s="160"/>
      <c r="M120" s="165"/>
      <c r="T120" s="166"/>
      <c r="AT120" s="161" t="s">
        <v>142</v>
      </c>
      <c r="AU120" s="161" t="s">
        <v>87</v>
      </c>
      <c r="AV120" s="14" t="s">
        <v>151</v>
      </c>
      <c r="AW120" s="14" t="s">
        <v>144</v>
      </c>
      <c r="AX120" s="14" t="s">
        <v>78</v>
      </c>
      <c r="AY120" s="161" t="s">
        <v>131</v>
      </c>
    </row>
    <row r="121" spans="2:65" s="12" customFormat="1" ht="11.25">
      <c r="B121" s="146"/>
      <c r="D121" s="147" t="s">
        <v>142</v>
      </c>
      <c r="E121" s="148" t="s">
        <v>35</v>
      </c>
      <c r="F121" s="149" t="s">
        <v>681</v>
      </c>
      <c r="H121" s="148" t="s">
        <v>35</v>
      </c>
      <c r="I121" s="150"/>
      <c r="L121" s="146"/>
      <c r="M121" s="151"/>
      <c r="T121" s="152"/>
      <c r="AT121" s="148" t="s">
        <v>142</v>
      </c>
      <c r="AU121" s="148" t="s">
        <v>87</v>
      </c>
      <c r="AV121" s="12" t="s">
        <v>27</v>
      </c>
      <c r="AW121" s="12" t="s">
        <v>144</v>
      </c>
      <c r="AX121" s="12" t="s">
        <v>78</v>
      </c>
      <c r="AY121" s="148" t="s">
        <v>131</v>
      </c>
    </row>
    <row r="122" spans="2:65" s="13" customFormat="1" ht="11.25">
      <c r="B122" s="153"/>
      <c r="D122" s="147" t="s">
        <v>142</v>
      </c>
      <c r="E122" s="154" t="s">
        <v>35</v>
      </c>
      <c r="F122" s="155" t="s">
        <v>671</v>
      </c>
      <c r="H122" s="156">
        <v>37.625</v>
      </c>
      <c r="I122" s="157"/>
      <c r="L122" s="153"/>
      <c r="M122" s="158"/>
      <c r="T122" s="159"/>
      <c r="AT122" s="154" t="s">
        <v>142</v>
      </c>
      <c r="AU122" s="154" t="s">
        <v>87</v>
      </c>
      <c r="AV122" s="13" t="s">
        <v>87</v>
      </c>
      <c r="AW122" s="13" t="s">
        <v>144</v>
      </c>
      <c r="AX122" s="13" t="s">
        <v>78</v>
      </c>
      <c r="AY122" s="154" t="s">
        <v>131</v>
      </c>
    </row>
    <row r="123" spans="2:65" s="13" customFormat="1" ht="11.25">
      <c r="B123" s="153"/>
      <c r="D123" s="147" t="s">
        <v>142</v>
      </c>
      <c r="E123" s="154" t="s">
        <v>35</v>
      </c>
      <c r="F123" s="155" t="s">
        <v>672</v>
      </c>
      <c r="H123" s="156">
        <v>26.013000000000002</v>
      </c>
      <c r="I123" s="157"/>
      <c r="L123" s="153"/>
      <c r="M123" s="158"/>
      <c r="T123" s="159"/>
      <c r="AT123" s="154" t="s">
        <v>142</v>
      </c>
      <c r="AU123" s="154" t="s">
        <v>87</v>
      </c>
      <c r="AV123" s="13" t="s">
        <v>87</v>
      </c>
      <c r="AW123" s="13" t="s">
        <v>144</v>
      </c>
      <c r="AX123" s="13" t="s">
        <v>78</v>
      </c>
      <c r="AY123" s="154" t="s">
        <v>131</v>
      </c>
    </row>
    <row r="124" spans="2:65" s="14" customFormat="1" ht="11.25">
      <c r="B124" s="160"/>
      <c r="D124" s="147" t="s">
        <v>142</v>
      </c>
      <c r="E124" s="161" t="s">
        <v>35</v>
      </c>
      <c r="F124" s="162" t="s">
        <v>150</v>
      </c>
      <c r="H124" s="163">
        <v>63.638000000000005</v>
      </c>
      <c r="I124" s="164"/>
      <c r="L124" s="160"/>
      <c r="M124" s="165"/>
      <c r="T124" s="166"/>
      <c r="AT124" s="161" t="s">
        <v>142</v>
      </c>
      <c r="AU124" s="161" t="s">
        <v>87</v>
      </c>
      <c r="AV124" s="14" t="s">
        <v>151</v>
      </c>
      <c r="AW124" s="14" t="s">
        <v>144</v>
      </c>
      <c r="AX124" s="14" t="s">
        <v>78</v>
      </c>
      <c r="AY124" s="161" t="s">
        <v>131</v>
      </c>
    </row>
    <row r="125" spans="2:65" s="15" customFormat="1" ht="11.25">
      <c r="B125" s="167"/>
      <c r="D125" s="147" t="s">
        <v>142</v>
      </c>
      <c r="E125" s="168" t="s">
        <v>35</v>
      </c>
      <c r="F125" s="169" t="s">
        <v>155</v>
      </c>
      <c r="H125" s="170">
        <v>127.27600000000001</v>
      </c>
      <c r="I125" s="171"/>
      <c r="L125" s="167"/>
      <c r="M125" s="172"/>
      <c r="T125" s="173"/>
      <c r="AT125" s="168" t="s">
        <v>142</v>
      </c>
      <c r="AU125" s="168" t="s">
        <v>87</v>
      </c>
      <c r="AV125" s="15" t="s">
        <v>138</v>
      </c>
      <c r="AW125" s="15" t="s">
        <v>144</v>
      </c>
      <c r="AX125" s="15" t="s">
        <v>27</v>
      </c>
      <c r="AY125" s="168" t="s">
        <v>131</v>
      </c>
    </row>
    <row r="126" spans="2:65" s="1" customFormat="1" ht="24.2" customHeight="1">
      <c r="B126" s="34"/>
      <c r="C126" s="129" t="s">
        <v>229</v>
      </c>
      <c r="D126" s="129" t="s">
        <v>133</v>
      </c>
      <c r="E126" s="130" t="s">
        <v>682</v>
      </c>
      <c r="F126" s="131" t="s">
        <v>683</v>
      </c>
      <c r="G126" s="132" t="s">
        <v>158</v>
      </c>
      <c r="H126" s="133">
        <v>63.637999999999998</v>
      </c>
      <c r="I126" s="134"/>
      <c r="J126" s="135">
        <f>ROUND(I126*H126,2)</f>
        <v>0</v>
      </c>
      <c r="K126" s="131" t="s">
        <v>137</v>
      </c>
      <c r="L126" s="34"/>
      <c r="M126" s="136" t="s">
        <v>35</v>
      </c>
      <c r="N126" s="137" t="s">
        <v>49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138</v>
      </c>
      <c r="AT126" s="140" t="s">
        <v>133</v>
      </c>
      <c r="AU126" s="140" t="s">
        <v>87</v>
      </c>
      <c r="AY126" s="18" t="s">
        <v>131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8" t="s">
        <v>27</v>
      </c>
      <c r="BK126" s="141">
        <f>ROUND(I126*H126,2)</f>
        <v>0</v>
      </c>
      <c r="BL126" s="18" t="s">
        <v>138</v>
      </c>
      <c r="BM126" s="140" t="s">
        <v>684</v>
      </c>
    </row>
    <row r="127" spans="2:65" s="1" customFormat="1" ht="11.25">
      <c r="B127" s="34"/>
      <c r="D127" s="142" t="s">
        <v>140</v>
      </c>
      <c r="F127" s="143" t="s">
        <v>685</v>
      </c>
      <c r="I127" s="144"/>
      <c r="L127" s="34"/>
      <c r="M127" s="145"/>
      <c r="T127" s="55"/>
      <c r="AT127" s="18" t="s">
        <v>140</v>
      </c>
      <c r="AU127" s="18" t="s">
        <v>87</v>
      </c>
    </row>
    <row r="128" spans="2:65" s="12" customFormat="1" ht="11.25">
      <c r="B128" s="146"/>
      <c r="D128" s="147" t="s">
        <v>142</v>
      </c>
      <c r="E128" s="148" t="s">
        <v>35</v>
      </c>
      <c r="F128" s="149" t="s">
        <v>686</v>
      </c>
      <c r="H128" s="148" t="s">
        <v>35</v>
      </c>
      <c r="I128" s="150"/>
      <c r="L128" s="146"/>
      <c r="M128" s="151"/>
      <c r="T128" s="152"/>
      <c r="AT128" s="148" t="s">
        <v>142</v>
      </c>
      <c r="AU128" s="148" t="s">
        <v>87</v>
      </c>
      <c r="AV128" s="12" t="s">
        <v>27</v>
      </c>
      <c r="AW128" s="12" t="s">
        <v>144</v>
      </c>
      <c r="AX128" s="12" t="s">
        <v>78</v>
      </c>
      <c r="AY128" s="148" t="s">
        <v>131</v>
      </c>
    </row>
    <row r="129" spans="2:65" s="13" customFormat="1" ht="11.25">
      <c r="B129" s="153"/>
      <c r="D129" s="147" t="s">
        <v>142</v>
      </c>
      <c r="E129" s="154" t="s">
        <v>35</v>
      </c>
      <c r="F129" s="155" t="s">
        <v>671</v>
      </c>
      <c r="H129" s="156">
        <v>37.625</v>
      </c>
      <c r="I129" s="157"/>
      <c r="L129" s="153"/>
      <c r="M129" s="158"/>
      <c r="T129" s="159"/>
      <c r="AT129" s="154" t="s">
        <v>142</v>
      </c>
      <c r="AU129" s="154" t="s">
        <v>87</v>
      </c>
      <c r="AV129" s="13" t="s">
        <v>87</v>
      </c>
      <c r="AW129" s="13" t="s">
        <v>144</v>
      </c>
      <c r="AX129" s="13" t="s">
        <v>78</v>
      </c>
      <c r="AY129" s="154" t="s">
        <v>131</v>
      </c>
    </row>
    <row r="130" spans="2:65" s="13" customFormat="1" ht="11.25">
      <c r="B130" s="153"/>
      <c r="D130" s="147" t="s">
        <v>142</v>
      </c>
      <c r="E130" s="154" t="s">
        <v>35</v>
      </c>
      <c r="F130" s="155" t="s">
        <v>672</v>
      </c>
      <c r="H130" s="156">
        <v>26.013000000000002</v>
      </c>
      <c r="I130" s="157"/>
      <c r="L130" s="153"/>
      <c r="M130" s="158"/>
      <c r="T130" s="159"/>
      <c r="AT130" s="154" t="s">
        <v>142</v>
      </c>
      <c r="AU130" s="154" t="s">
        <v>87</v>
      </c>
      <c r="AV130" s="13" t="s">
        <v>87</v>
      </c>
      <c r="AW130" s="13" t="s">
        <v>144</v>
      </c>
      <c r="AX130" s="13" t="s">
        <v>78</v>
      </c>
      <c r="AY130" s="154" t="s">
        <v>131</v>
      </c>
    </row>
    <row r="131" spans="2:65" s="15" customFormat="1" ht="11.25">
      <c r="B131" s="167"/>
      <c r="D131" s="147" t="s">
        <v>142</v>
      </c>
      <c r="E131" s="168" t="s">
        <v>35</v>
      </c>
      <c r="F131" s="169" t="s">
        <v>155</v>
      </c>
      <c r="H131" s="170">
        <v>63.638000000000005</v>
      </c>
      <c r="I131" s="171"/>
      <c r="L131" s="167"/>
      <c r="M131" s="172"/>
      <c r="T131" s="173"/>
      <c r="AT131" s="168" t="s">
        <v>142</v>
      </c>
      <c r="AU131" s="168" t="s">
        <v>87</v>
      </c>
      <c r="AV131" s="15" t="s">
        <v>138</v>
      </c>
      <c r="AW131" s="15" t="s">
        <v>144</v>
      </c>
      <c r="AX131" s="15" t="s">
        <v>27</v>
      </c>
      <c r="AY131" s="168" t="s">
        <v>131</v>
      </c>
    </row>
    <row r="132" spans="2:65" s="1" customFormat="1" ht="33" customHeight="1">
      <c r="B132" s="34"/>
      <c r="C132" s="129" t="s">
        <v>234</v>
      </c>
      <c r="D132" s="129" t="s">
        <v>133</v>
      </c>
      <c r="E132" s="130" t="s">
        <v>687</v>
      </c>
      <c r="F132" s="131" t="s">
        <v>688</v>
      </c>
      <c r="G132" s="132" t="s">
        <v>158</v>
      </c>
      <c r="H132" s="133">
        <v>63.637999999999998</v>
      </c>
      <c r="I132" s="134"/>
      <c r="J132" s="135">
        <f>ROUND(I132*H132,2)</f>
        <v>0</v>
      </c>
      <c r="K132" s="131" t="s">
        <v>137</v>
      </c>
      <c r="L132" s="34"/>
      <c r="M132" s="136" t="s">
        <v>35</v>
      </c>
      <c r="N132" s="137" t="s">
        <v>49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138</v>
      </c>
      <c r="AT132" s="140" t="s">
        <v>133</v>
      </c>
      <c r="AU132" s="140" t="s">
        <v>87</v>
      </c>
      <c r="AY132" s="18" t="s">
        <v>131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8" t="s">
        <v>27</v>
      </c>
      <c r="BK132" s="141">
        <f>ROUND(I132*H132,2)</f>
        <v>0</v>
      </c>
      <c r="BL132" s="18" t="s">
        <v>138</v>
      </c>
      <c r="BM132" s="140" t="s">
        <v>689</v>
      </c>
    </row>
    <row r="133" spans="2:65" s="1" customFormat="1" ht="11.25">
      <c r="B133" s="34"/>
      <c r="D133" s="142" t="s">
        <v>140</v>
      </c>
      <c r="F133" s="143" t="s">
        <v>690</v>
      </c>
      <c r="I133" s="144"/>
      <c r="L133" s="34"/>
      <c r="M133" s="145"/>
      <c r="T133" s="55"/>
      <c r="AT133" s="18" t="s">
        <v>140</v>
      </c>
      <c r="AU133" s="18" t="s">
        <v>87</v>
      </c>
    </row>
    <row r="134" spans="2:65" s="12" customFormat="1" ht="11.25">
      <c r="B134" s="146"/>
      <c r="D134" s="147" t="s">
        <v>142</v>
      </c>
      <c r="E134" s="148" t="s">
        <v>35</v>
      </c>
      <c r="F134" s="149" t="s">
        <v>691</v>
      </c>
      <c r="H134" s="148" t="s">
        <v>35</v>
      </c>
      <c r="I134" s="150"/>
      <c r="L134" s="146"/>
      <c r="M134" s="151"/>
      <c r="T134" s="152"/>
      <c r="AT134" s="148" t="s">
        <v>142</v>
      </c>
      <c r="AU134" s="148" t="s">
        <v>87</v>
      </c>
      <c r="AV134" s="12" t="s">
        <v>27</v>
      </c>
      <c r="AW134" s="12" t="s">
        <v>144</v>
      </c>
      <c r="AX134" s="12" t="s">
        <v>78</v>
      </c>
      <c r="AY134" s="148" t="s">
        <v>131</v>
      </c>
    </row>
    <row r="135" spans="2:65" s="13" customFormat="1" ht="11.25">
      <c r="B135" s="153"/>
      <c r="D135" s="147" t="s">
        <v>142</v>
      </c>
      <c r="E135" s="154" t="s">
        <v>35</v>
      </c>
      <c r="F135" s="155" t="s">
        <v>692</v>
      </c>
      <c r="H135" s="156">
        <v>37.624899999999698</v>
      </c>
      <c r="I135" s="157"/>
      <c r="L135" s="153"/>
      <c r="M135" s="158"/>
      <c r="T135" s="159"/>
      <c r="AT135" s="154" t="s">
        <v>142</v>
      </c>
      <c r="AU135" s="154" t="s">
        <v>87</v>
      </c>
      <c r="AV135" s="13" t="s">
        <v>87</v>
      </c>
      <c r="AW135" s="13" t="s">
        <v>144</v>
      </c>
      <c r="AX135" s="13" t="s">
        <v>78</v>
      </c>
      <c r="AY135" s="154" t="s">
        <v>131</v>
      </c>
    </row>
    <row r="136" spans="2:65" s="13" customFormat="1" ht="11.25">
      <c r="B136" s="153"/>
      <c r="D136" s="147" t="s">
        <v>142</v>
      </c>
      <c r="E136" s="154" t="s">
        <v>35</v>
      </c>
      <c r="F136" s="155" t="s">
        <v>693</v>
      </c>
      <c r="H136" s="156">
        <v>26.012950000000245</v>
      </c>
      <c r="I136" s="157"/>
      <c r="L136" s="153"/>
      <c r="M136" s="158"/>
      <c r="T136" s="159"/>
      <c r="AT136" s="154" t="s">
        <v>142</v>
      </c>
      <c r="AU136" s="154" t="s">
        <v>87</v>
      </c>
      <c r="AV136" s="13" t="s">
        <v>87</v>
      </c>
      <c r="AW136" s="13" t="s">
        <v>144</v>
      </c>
      <c r="AX136" s="13" t="s">
        <v>78</v>
      </c>
      <c r="AY136" s="154" t="s">
        <v>131</v>
      </c>
    </row>
    <row r="137" spans="2:65" s="15" customFormat="1" ht="11.25">
      <c r="B137" s="167"/>
      <c r="D137" s="147" t="s">
        <v>142</v>
      </c>
      <c r="E137" s="168" t="s">
        <v>35</v>
      </c>
      <c r="F137" s="169" t="s">
        <v>155</v>
      </c>
      <c r="H137" s="170">
        <v>63.637849999999943</v>
      </c>
      <c r="I137" s="171"/>
      <c r="L137" s="167"/>
      <c r="M137" s="172"/>
      <c r="T137" s="173"/>
      <c r="AT137" s="168" t="s">
        <v>142</v>
      </c>
      <c r="AU137" s="168" t="s">
        <v>87</v>
      </c>
      <c r="AV137" s="15" t="s">
        <v>138</v>
      </c>
      <c r="AW137" s="15" t="s">
        <v>144</v>
      </c>
      <c r="AX137" s="15" t="s">
        <v>27</v>
      </c>
      <c r="AY137" s="168" t="s">
        <v>131</v>
      </c>
    </row>
    <row r="138" spans="2:65" s="1" customFormat="1" ht="24.2" customHeight="1">
      <c r="B138" s="34"/>
      <c r="C138" s="129" t="s">
        <v>242</v>
      </c>
      <c r="D138" s="129" t="s">
        <v>133</v>
      </c>
      <c r="E138" s="130" t="s">
        <v>262</v>
      </c>
      <c r="F138" s="131" t="s">
        <v>263</v>
      </c>
      <c r="G138" s="132" t="s">
        <v>238</v>
      </c>
      <c r="H138" s="133">
        <v>114.548</v>
      </c>
      <c r="I138" s="134"/>
      <c r="J138" s="135">
        <f>ROUND(I138*H138,2)</f>
        <v>0</v>
      </c>
      <c r="K138" s="131" t="s">
        <v>137</v>
      </c>
      <c r="L138" s="34"/>
      <c r="M138" s="136" t="s">
        <v>35</v>
      </c>
      <c r="N138" s="137" t="s">
        <v>49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138</v>
      </c>
      <c r="AT138" s="140" t="s">
        <v>133</v>
      </c>
      <c r="AU138" s="140" t="s">
        <v>87</v>
      </c>
      <c r="AY138" s="18" t="s">
        <v>131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8" t="s">
        <v>27</v>
      </c>
      <c r="BK138" s="141">
        <f>ROUND(I138*H138,2)</f>
        <v>0</v>
      </c>
      <c r="BL138" s="18" t="s">
        <v>138</v>
      </c>
      <c r="BM138" s="140" t="s">
        <v>264</v>
      </c>
    </row>
    <row r="139" spans="2:65" s="1" customFormat="1" ht="11.25">
      <c r="B139" s="34"/>
      <c r="D139" s="142" t="s">
        <v>140</v>
      </c>
      <c r="F139" s="143" t="s">
        <v>265</v>
      </c>
      <c r="I139" s="144"/>
      <c r="L139" s="34"/>
      <c r="M139" s="145"/>
      <c r="T139" s="55"/>
      <c r="AT139" s="18" t="s">
        <v>140</v>
      </c>
      <c r="AU139" s="18" t="s">
        <v>87</v>
      </c>
    </row>
    <row r="140" spans="2:65" s="12" customFormat="1" ht="11.25">
      <c r="B140" s="146"/>
      <c r="D140" s="147" t="s">
        <v>142</v>
      </c>
      <c r="E140" s="148" t="s">
        <v>35</v>
      </c>
      <c r="F140" s="149" t="s">
        <v>694</v>
      </c>
      <c r="H140" s="148" t="s">
        <v>35</v>
      </c>
      <c r="I140" s="150"/>
      <c r="L140" s="146"/>
      <c r="M140" s="151"/>
      <c r="T140" s="152"/>
      <c r="AT140" s="148" t="s">
        <v>142</v>
      </c>
      <c r="AU140" s="148" t="s">
        <v>87</v>
      </c>
      <c r="AV140" s="12" t="s">
        <v>27</v>
      </c>
      <c r="AW140" s="12" t="s">
        <v>144</v>
      </c>
      <c r="AX140" s="12" t="s">
        <v>78</v>
      </c>
      <c r="AY140" s="148" t="s">
        <v>131</v>
      </c>
    </row>
    <row r="141" spans="2:65" s="12" customFormat="1" ht="11.25">
      <c r="B141" s="146"/>
      <c r="D141" s="147" t="s">
        <v>142</v>
      </c>
      <c r="E141" s="148" t="s">
        <v>35</v>
      </c>
      <c r="F141" s="149" t="s">
        <v>686</v>
      </c>
      <c r="H141" s="148" t="s">
        <v>35</v>
      </c>
      <c r="I141" s="150"/>
      <c r="L141" s="146"/>
      <c r="M141" s="151"/>
      <c r="T141" s="152"/>
      <c r="AT141" s="148" t="s">
        <v>142</v>
      </c>
      <c r="AU141" s="148" t="s">
        <v>87</v>
      </c>
      <c r="AV141" s="12" t="s">
        <v>27</v>
      </c>
      <c r="AW141" s="12" t="s">
        <v>144</v>
      </c>
      <c r="AX141" s="12" t="s">
        <v>78</v>
      </c>
      <c r="AY141" s="148" t="s">
        <v>131</v>
      </c>
    </row>
    <row r="142" spans="2:65" s="13" customFormat="1" ht="11.25">
      <c r="B142" s="153"/>
      <c r="D142" s="147" t="s">
        <v>142</v>
      </c>
      <c r="E142" s="154" t="s">
        <v>35</v>
      </c>
      <c r="F142" s="155" t="s">
        <v>677</v>
      </c>
      <c r="H142" s="156">
        <v>67.725000000000009</v>
      </c>
      <c r="I142" s="157"/>
      <c r="L142" s="153"/>
      <c r="M142" s="158"/>
      <c r="T142" s="159"/>
      <c r="AT142" s="154" t="s">
        <v>142</v>
      </c>
      <c r="AU142" s="154" t="s">
        <v>87</v>
      </c>
      <c r="AV142" s="13" t="s">
        <v>87</v>
      </c>
      <c r="AW142" s="13" t="s">
        <v>144</v>
      </c>
      <c r="AX142" s="13" t="s">
        <v>78</v>
      </c>
      <c r="AY142" s="154" t="s">
        <v>131</v>
      </c>
    </row>
    <row r="143" spans="2:65" s="13" customFormat="1" ht="11.25">
      <c r="B143" s="153"/>
      <c r="D143" s="147" t="s">
        <v>142</v>
      </c>
      <c r="E143" s="154" t="s">
        <v>35</v>
      </c>
      <c r="F143" s="155" t="s">
        <v>678</v>
      </c>
      <c r="H143" s="156">
        <v>46.823400000000007</v>
      </c>
      <c r="I143" s="157"/>
      <c r="L143" s="153"/>
      <c r="M143" s="158"/>
      <c r="T143" s="159"/>
      <c r="AT143" s="154" t="s">
        <v>142</v>
      </c>
      <c r="AU143" s="154" t="s">
        <v>87</v>
      </c>
      <c r="AV143" s="13" t="s">
        <v>87</v>
      </c>
      <c r="AW143" s="13" t="s">
        <v>144</v>
      </c>
      <c r="AX143" s="13" t="s">
        <v>78</v>
      </c>
      <c r="AY143" s="154" t="s">
        <v>131</v>
      </c>
    </row>
    <row r="144" spans="2:65" s="15" customFormat="1" ht="11.25">
      <c r="B144" s="167"/>
      <c r="D144" s="147" t="s">
        <v>142</v>
      </c>
      <c r="E144" s="168" t="s">
        <v>35</v>
      </c>
      <c r="F144" s="169" t="s">
        <v>155</v>
      </c>
      <c r="H144" s="170">
        <v>114.54840000000002</v>
      </c>
      <c r="I144" s="171"/>
      <c r="L144" s="167"/>
      <c r="M144" s="172"/>
      <c r="T144" s="173"/>
      <c r="AT144" s="168" t="s">
        <v>142</v>
      </c>
      <c r="AU144" s="168" t="s">
        <v>87</v>
      </c>
      <c r="AV144" s="15" t="s">
        <v>138</v>
      </c>
      <c r="AW144" s="15" t="s">
        <v>144</v>
      </c>
      <c r="AX144" s="15" t="s">
        <v>27</v>
      </c>
      <c r="AY144" s="168" t="s">
        <v>131</v>
      </c>
    </row>
    <row r="145" spans="2:65" s="1" customFormat="1" ht="24.2" customHeight="1">
      <c r="B145" s="34"/>
      <c r="C145" s="129" t="s">
        <v>249</v>
      </c>
      <c r="D145" s="129" t="s">
        <v>133</v>
      </c>
      <c r="E145" s="130" t="s">
        <v>268</v>
      </c>
      <c r="F145" s="131" t="s">
        <v>269</v>
      </c>
      <c r="G145" s="132" t="s">
        <v>158</v>
      </c>
      <c r="H145" s="133">
        <v>63.637999999999998</v>
      </c>
      <c r="I145" s="134"/>
      <c r="J145" s="135">
        <f>ROUND(I145*H145,2)</f>
        <v>0</v>
      </c>
      <c r="K145" s="131" t="s">
        <v>137</v>
      </c>
      <c r="L145" s="34"/>
      <c r="M145" s="136" t="s">
        <v>35</v>
      </c>
      <c r="N145" s="137" t="s">
        <v>49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138</v>
      </c>
      <c r="AT145" s="140" t="s">
        <v>133</v>
      </c>
      <c r="AU145" s="140" t="s">
        <v>87</v>
      </c>
      <c r="AY145" s="18" t="s">
        <v>131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8" t="s">
        <v>27</v>
      </c>
      <c r="BK145" s="141">
        <f>ROUND(I145*H145,2)</f>
        <v>0</v>
      </c>
      <c r="BL145" s="18" t="s">
        <v>138</v>
      </c>
      <c r="BM145" s="140" t="s">
        <v>270</v>
      </c>
    </row>
    <row r="146" spans="2:65" s="1" customFormat="1" ht="11.25">
      <c r="B146" s="34"/>
      <c r="D146" s="142" t="s">
        <v>140</v>
      </c>
      <c r="F146" s="143" t="s">
        <v>271</v>
      </c>
      <c r="I146" s="144"/>
      <c r="L146" s="34"/>
      <c r="M146" s="145"/>
      <c r="T146" s="55"/>
      <c r="AT146" s="18" t="s">
        <v>140</v>
      </c>
      <c r="AU146" s="18" t="s">
        <v>87</v>
      </c>
    </row>
    <row r="147" spans="2:65" s="12" customFormat="1" ht="11.25">
      <c r="B147" s="146"/>
      <c r="D147" s="147" t="s">
        <v>142</v>
      </c>
      <c r="E147" s="148" t="s">
        <v>35</v>
      </c>
      <c r="F147" s="149" t="s">
        <v>695</v>
      </c>
      <c r="H147" s="148" t="s">
        <v>35</v>
      </c>
      <c r="I147" s="150"/>
      <c r="L147" s="146"/>
      <c r="M147" s="151"/>
      <c r="T147" s="152"/>
      <c r="AT147" s="148" t="s">
        <v>142</v>
      </c>
      <c r="AU147" s="148" t="s">
        <v>87</v>
      </c>
      <c r="AV147" s="12" t="s">
        <v>27</v>
      </c>
      <c r="AW147" s="12" t="s">
        <v>144</v>
      </c>
      <c r="AX147" s="12" t="s">
        <v>78</v>
      </c>
      <c r="AY147" s="148" t="s">
        <v>131</v>
      </c>
    </row>
    <row r="148" spans="2:65" s="12" customFormat="1" ht="11.25">
      <c r="B148" s="146"/>
      <c r="D148" s="147" t="s">
        <v>142</v>
      </c>
      <c r="E148" s="148" t="s">
        <v>35</v>
      </c>
      <c r="F148" s="149" t="s">
        <v>686</v>
      </c>
      <c r="H148" s="148" t="s">
        <v>35</v>
      </c>
      <c r="I148" s="150"/>
      <c r="L148" s="146"/>
      <c r="M148" s="151"/>
      <c r="T148" s="152"/>
      <c r="AT148" s="148" t="s">
        <v>142</v>
      </c>
      <c r="AU148" s="148" t="s">
        <v>87</v>
      </c>
      <c r="AV148" s="12" t="s">
        <v>27</v>
      </c>
      <c r="AW148" s="12" t="s">
        <v>144</v>
      </c>
      <c r="AX148" s="12" t="s">
        <v>78</v>
      </c>
      <c r="AY148" s="148" t="s">
        <v>131</v>
      </c>
    </row>
    <row r="149" spans="2:65" s="13" customFormat="1" ht="11.25">
      <c r="B149" s="153"/>
      <c r="D149" s="147" t="s">
        <v>142</v>
      </c>
      <c r="E149" s="154" t="s">
        <v>35</v>
      </c>
      <c r="F149" s="155" t="s">
        <v>671</v>
      </c>
      <c r="H149" s="156">
        <v>37.625</v>
      </c>
      <c r="I149" s="157"/>
      <c r="L149" s="153"/>
      <c r="M149" s="158"/>
      <c r="T149" s="159"/>
      <c r="AT149" s="154" t="s">
        <v>142</v>
      </c>
      <c r="AU149" s="154" t="s">
        <v>87</v>
      </c>
      <c r="AV149" s="13" t="s">
        <v>87</v>
      </c>
      <c r="AW149" s="13" t="s">
        <v>144</v>
      </c>
      <c r="AX149" s="13" t="s">
        <v>78</v>
      </c>
      <c r="AY149" s="154" t="s">
        <v>131</v>
      </c>
    </row>
    <row r="150" spans="2:65" s="13" customFormat="1" ht="11.25">
      <c r="B150" s="153"/>
      <c r="D150" s="147" t="s">
        <v>142</v>
      </c>
      <c r="E150" s="154" t="s">
        <v>35</v>
      </c>
      <c r="F150" s="155" t="s">
        <v>672</v>
      </c>
      <c r="H150" s="156">
        <v>26.013000000000002</v>
      </c>
      <c r="I150" s="157"/>
      <c r="L150" s="153"/>
      <c r="M150" s="158"/>
      <c r="T150" s="159"/>
      <c r="AT150" s="154" t="s">
        <v>142</v>
      </c>
      <c r="AU150" s="154" t="s">
        <v>87</v>
      </c>
      <c r="AV150" s="13" t="s">
        <v>87</v>
      </c>
      <c r="AW150" s="13" t="s">
        <v>144</v>
      </c>
      <c r="AX150" s="13" t="s">
        <v>78</v>
      </c>
      <c r="AY150" s="154" t="s">
        <v>131</v>
      </c>
    </row>
    <row r="151" spans="2:65" s="15" customFormat="1" ht="11.25">
      <c r="B151" s="167"/>
      <c r="D151" s="147" t="s">
        <v>142</v>
      </c>
      <c r="E151" s="168" t="s">
        <v>35</v>
      </c>
      <c r="F151" s="169" t="s">
        <v>155</v>
      </c>
      <c r="H151" s="170">
        <v>63.638000000000005</v>
      </c>
      <c r="I151" s="171"/>
      <c r="L151" s="167"/>
      <c r="M151" s="172"/>
      <c r="T151" s="173"/>
      <c r="AT151" s="168" t="s">
        <v>142</v>
      </c>
      <c r="AU151" s="168" t="s">
        <v>87</v>
      </c>
      <c r="AV151" s="15" t="s">
        <v>138</v>
      </c>
      <c r="AW151" s="15" t="s">
        <v>144</v>
      </c>
      <c r="AX151" s="15" t="s">
        <v>27</v>
      </c>
      <c r="AY151" s="168" t="s">
        <v>131</v>
      </c>
    </row>
    <row r="152" spans="2:65" s="1" customFormat="1" ht="16.5" customHeight="1">
      <c r="B152" s="34"/>
      <c r="C152" s="129" t="s">
        <v>8</v>
      </c>
      <c r="D152" s="129" t="s">
        <v>133</v>
      </c>
      <c r="E152" s="130" t="s">
        <v>696</v>
      </c>
      <c r="F152" s="131" t="s">
        <v>697</v>
      </c>
      <c r="G152" s="132" t="s">
        <v>136</v>
      </c>
      <c r="H152" s="133">
        <v>29.59</v>
      </c>
      <c r="I152" s="134"/>
      <c r="J152" s="135">
        <f>ROUND(I152*H152,2)</f>
        <v>0</v>
      </c>
      <c r="K152" s="131" t="s">
        <v>137</v>
      </c>
      <c r="L152" s="34"/>
      <c r="M152" s="136" t="s">
        <v>35</v>
      </c>
      <c r="N152" s="137" t="s">
        <v>49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138</v>
      </c>
      <c r="AT152" s="140" t="s">
        <v>133</v>
      </c>
      <c r="AU152" s="140" t="s">
        <v>87</v>
      </c>
      <c r="AY152" s="18" t="s">
        <v>131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8" t="s">
        <v>27</v>
      </c>
      <c r="BK152" s="141">
        <f>ROUND(I152*H152,2)</f>
        <v>0</v>
      </c>
      <c r="BL152" s="18" t="s">
        <v>138</v>
      </c>
      <c r="BM152" s="140" t="s">
        <v>698</v>
      </c>
    </row>
    <row r="153" spans="2:65" s="1" customFormat="1" ht="11.25">
      <c r="B153" s="34"/>
      <c r="D153" s="142" t="s">
        <v>140</v>
      </c>
      <c r="F153" s="143" t="s">
        <v>699</v>
      </c>
      <c r="I153" s="144"/>
      <c r="L153" s="34"/>
      <c r="M153" s="145"/>
      <c r="T153" s="55"/>
      <c r="AT153" s="18" t="s">
        <v>140</v>
      </c>
      <c r="AU153" s="18" t="s">
        <v>87</v>
      </c>
    </row>
    <row r="154" spans="2:65" s="12" customFormat="1" ht="11.25">
      <c r="B154" s="146"/>
      <c r="D154" s="147" t="s">
        <v>142</v>
      </c>
      <c r="E154" s="148" t="s">
        <v>35</v>
      </c>
      <c r="F154" s="149" t="s">
        <v>700</v>
      </c>
      <c r="H154" s="148" t="s">
        <v>35</v>
      </c>
      <c r="I154" s="150"/>
      <c r="L154" s="146"/>
      <c r="M154" s="151"/>
      <c r="T154" s="152"/>
      <c r="AT154" s="148" t="s">
        <v>142</v>
      </c>
      <c r="AU154" s="148" t="s">
        <v>87</v>
      </c>
      <c r="AV154" s="12" t="s">
        <v>27</v>
      </c>
      <c r="AW154" s="12" t="s">
        <v>144</v>
      </c>
      <c r="AX154" s="12" t="s">
        <v>78</v>
      </c>
      <c r="AY154" s="148" t="s">
        <v>131</v>
      </c>
    </row>
    <row r="155" spans="2:65" s="13" customFormat="1" ht="11.25">
      <c r="B155" s="153"/>
      <c r="D155" s="147" t="s">
        <v>142</v>
      </c>
      <c r="E155" s="154" t="s">
        <v>35</v>
      </c>
      <c r="F155" s="155" t="s">
        <v>701</v>
      </c>
      <c r="H155" s="156">
        <v>14.05</v>
      </c>
      <c r="I155" s="157"/>
      <c r="L155" s="153"/>
      <c r="M155" s="158"/>
      <c r="T155" s="159"/>
      <c r="AT155" s="154" t="s">
        <v>142</v>
      </c>
      <c r="AU155" s="154" t="s">
        <v>87</v>
      </c>
      <c r="AV155" s="13" t="s">
        <v>87</v>
      </c>
      <c r="AW155" s="13" t="s">
        <v>144</v>
      </c>
      <c r="AX155" s="13" t="s">
        <v>78</v>
      </c>
      <c r="AY155" s="154" t="s">
        <v>131</v>
      </c>
    </row>
    <row r="156" spans="2:65" s="13" customFormat="1" ht="11.25">
      <c r="B156" s="153"/>
      <c r="D156" s="147" t="s">
        <v>142</v>
      </c>
      <c r="E156" s="154" t="s">
        <v>35</v>
      </c>
      <c r="F156" s="155" t="s">
        <v>702</v>
      </c>
      <c r="H156" s="156">
        <v>15.54</v>
      </c>
      <c r="I156" s="157"/>
      <c r="L156" s="153"/>
      <c r="M156" s="158"/>
      <c r="T156" s="159"/>
      <c r="AT156" s="154" t="s">
        <v>142</v>
      </c>
      <c r="AU156" s="154" t="s">
        <v>87</v>
      </c>
      <c r="AV156" s="13" t="s">
        <v>87</v>
      </c>
      <c r="AW156" s="13" t="s">
        <v>144</v>
      </c>
      <c r="AX156" s="13" t="s">
        <v>78</v>
      </c>
      <c r="AY156" s="154" t="s">
        <v>131</v>
      </c>
    </row>
    <row r="157" spans="2:65" s="15" customFormat="1" ht="11.25">
      <c r="B157" s="167"/>
      <c r="D157" s="147" t="s">
        <v>142</v>
      </c>
      <c r="E157" s="168" t="s">
        <v>35</v>
      </c>
      <c r="F157" s="169" t="s">
        <v>155</v>
      </c>
      <c r="H157" s="170">
        <v>29.59</v>
      </c>
      <c r="I157" s="171"/>
      <c r="L157" s="167"/>
      <c r="M157" s="172"/>
      <c r="T157" s="173"/>
      <c r="AT157" s="168" t="s">
        <v>142</v>
      </c>
      <c r="AU157" s="168" t="s">
        <v>87</v>
      </c>
      <c r="AV157" s="15" t="s">
        <v>138</v>
      </c>
      <c r="AW157" s="15" t="s">
        <v>144</v>
      </c>
      <c r="AX157" s="15" t="s">
        <v>27</v>
      </c>
      <c r="AY157" s="168" t="s">
        <v>131</v>
      </c>
    </row>
    <row r="158" spans="2:65" s="1" customFormat="1" ht="24.2" customHeight="1">
      <c r="B158" s="34"/>
      <c r="C158" s="129" t="s">
        <v>261</v>
      </c>
      <c r="D158" s="129" t="s">
        <v>133</v>
      </c>
      <c r="E158" s="130" t="s">
        <v>703</v>
      </c>
      <c r="F158" s="131" t="s">
        <v>704</v>
      </c>
      <c r="G158" s="132" t="s">
        <v>136</v>
      </c>
      <c r="H158" s="133">
        <v>94.37</v>
      </c>
      <c r="I158" s="134"/>
      <c r="J158" s="135">
        <f>ROUND(I158*H158,2)</f>
        <v>0</v>
      </c>
      <c r="K158" s="131" t="s">
        <v>137</v>
      </c>
      <c r="L158" s="34"/>
      <c r="M158" s="136" t="s">
        <v>35</v>
      </c>
      <c r="N158" s="137" t="s">
        <v>49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138</v>
      </c>
      <c r="AT158" s="140" t="s">
        <v>133</v>
      </c>
      <c r="AU158" s="140" t="s">
        <v>87</v>
      </c>
      <c r="AY158" s="18" t="s">
        <v>131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8" t="s">
        <v>27</v>
      </c>
      <c r="BK158" s="141">
        <f>ROUND(I158*H158,2)</f>
        <v>0</v>
      </c>
      <c r="BL158" s="18" t="s">
        <v>138</v>
      </c>
      <c r="BM158" s="140" t="s">
        <v>705</v>
      </c>
    </row>
    <row r="159" spans="2:65" s="1" customFormat="1" ht="11.25">
      <c r="B159" s="34"/>
      <c r="D159" s="142" t="s">
        <v>140</v>
      </c>
      <c r="F159" s="143" t="s">
        <v>706</v>
      </c>
      <c r="I159" s="144"/>
      <c r="L159" s="34"/>
      <c r="M159" s="145"/>
      <c r="T159" s="55"/>
      <c r="AT159" s="18" t="s">
        <v>140</v>
      </c>
      <c r="AU159" s="18" t="s">
        <v>87</v>
      </c>
    </row>
    <row r="160" spans="2:65" s="12" customFormat="1" ht="11.25">
      <c r="B160" s="146"/>
      <c r="D160" s="147" t="s">
        <v>142</v>
      </c>
      <c r="E160" s="148" t="s">
        <v>35</v>
      </c>
      <c r="F160" s="149" t="s">
        <v>707</v>
      </c>
      <c r="H160" s="148" t="s">
        <v>35</v>
      </c>
      <c r="I160" s="150"/>
      <c r="L160" s="146"/>
      <c r="M160" s="151"/>
      <c r="T160" s="152"/>
      <c r="AT160" s="148" t="s">
        <v>142</v>
      </c>
      <c r="AU160" s="148" t="s">
        <v>87</v>
      </c>
      <c r="AV160" s="12" t="s">
        <v>27</v>
      </c>
      <c r="AW160" s="12" t="s">
        <v>144</v>
      </c>
      <c r="AX160" s="12" t="s">
        <v>78</v>
      </c>
      <c r="AY160" s="148" t="s">
        <v>131</v>
      </c>
    </row>
    <row r="161" spans="2:65" s="13" customFormat="1" ht="11.25">
      <c r="B161" s="153"/>
      <c r="D161" s="147" t="s">
        <v>142</v>
      </c>
      <c r="E161" s="154" t="s">
        <v>35</v>
      </c>
      <c r="F161" s="155" t="s">
        <v>708</v>
      </c>
      <c r="H161" s="156">
        <v>46.33</v>
      </c>
      <c r="I161" s="157"/>
      <c r="L161" s="153"/>
      <c r="M161" s="158"/>
      <c r="T161" s="159"/>
      <c r="AT161" s="154" t="s">
        <v>142</v>
      </c>
      <c r="AU161" s="154" t="s">
        <v>87</v>
      </c>
      <c r="AV161" s="13" t="s">
        <v>87</v>
      </c>
      <c r="AW161" s="13" t="s">
        <v>144</v>
      </c>
      <c r="AX161" s="13" t="s">
        <v>78</v>
      </c>
      <c r="AY161" s="154" t="s">
        <v>131</v>
      </c>
    </row>
    <row r="162" spans="2:65" s="13" customFormat="1" ht="11.25">
      <c r="B162" s="153"/>
      <c r="D162" s="147" t="s">
        <v>142</v>
      </c>
      <c r="E162" s="154" t="s">
        <v>35</v>
      </c>
      <c r="F162" s="155" t="s">
        <v>709</v>
      </c>
      <c r="H162" s="156">
        <v>48.04</v>
      </c>
      <c r="I162" s="157"/>
      <c r="L162" s="153"/>
      <c r="M162" s="158"/>
      <c r="T162" s="159"/>
      <c r="AT162" s="154" t="s">
        <v>142</v>
      </c>
      <c r="AU162" s="154" t="s">
        <v>87</v>
      </c>
      <c r="AV162" s="13" t="s">
        <v>87</v>
      </c>
      <c r="AW162" s="13" t="s">
        <v>144</v>
      </c>
      <c r="AX162" s="13" t="s">
        <v>78</v>
      </c>
      <c r="AY162" s="154" t="s">
        <v>131</v>
      </c>
    </row>
    <row r="163" spans="2:65" s="15" customFormat="1" ht="11.25">
      <c r="B163" s="167"/>
      <c r="D163" s="147" t="s">
        <v>142</v>
      </c>
      <c r="E163" s="168" t="s">
        <v>35</v>
      </c>
      <c r="F163" s="169" t="s">
        <v>155</v>
      </c>
      <c r="H163" s="170">
        <v>94.37</v>
      </c>
      <c r="I163" s="171"/>
      <c r="L163" s="167"/>
      <c r="M163" s="172"/>
      <c r="T163" s="173"/>
      <c r="AT163" s="168" t="s">
        <v>142</v>
      </c>
      <c r="AU163" s="168" t="s">
        <v>87</v>
      </c>
      <c r="AV163" s="15" t="s">
        <v>138</v>
      </c>
      <c r="AW163" s="15" t="s">
        <v>144</v>
      </c>
      <c r="AX163" s="15" t="s">
        <v>27</v>
      </c>
      <c r="AY163" s="168" t="s">
        <v>131</v>
      </c>
    </row>
    <row r="164" spans="2:65" s="11" customFormat="1" ht="22.9" customHeight="1">
      <c r="B164" s="117"/>
      <c r="D164" s="118" t="s">
        <v>77</v>
      </c>
      <c r="E164" s="127" t="s">
        <v>229</v>
      </c>
      <c r="F164" s="127" t="s">
        <v>485</v>
      </c>
      <c r="I164" s="120"/>
      <c r="J164" s="128">
        <f>BK164</f>
        <v>0</v>
      </c>
      <c r="L164" s="117"/>
      <c r="M164" s="122"/>
      <c r="P164" s="123">
        <f>SUM(P165:P171)</f>
        <v>0</v>
      </c>
      <c r="R164" s="123">
        <f>SUM(R165:R171)</f>
        <v>3.4723000000000004E-2</v>
      </c>
      <c r="T164" s="124">
        <f>SUM(T165:T171)</f>
        <v>0</v>
      </c>
      <c r="AR164" s="118" t="s">
        <v>27</v>
      </c>
      <c r="AT164" s="125" t="s">
        <v>77</v>
      </c>
      <c r="AU164" s="125" t="s">
        <v>27</v>
      </c>
      <c r="AY164" s="118" t="s">
        <v>131</v>
      </c>
      <c r="BK164" s="126">
        <f>SUM(BK165:BK171)</f>
        <v>0</v>
      </c>
    </row>
    <row r="165" spans="2:65" s="1" customFormat="1" ht="24.2" customHeight="1">
      <c r="B165" s="34"/>
      <c r="C165" s="129" t="s">
        <v>267</v>
      </c>
      <c r="D165" s="129" t="s">
        <v>133</v>
      </c>
      <c r="E165" s="130" t="s">
        <v>710</v>
      </c>
      <c r="F165" s="131" t="s">
        <v>711</v>
      </c>
      <c r="G165" s="132" t="s">
        <v>511</v>
      </c>
      <c r="H165" s="133">
        <v>1</v>
      </c>
      <c r="I165" s="134"/>
      <c r="J165" s="135">
        <f>ROUND(I165*H165,2)</f>
        <v>0</v>
      </c>
      <c r="K165" s="131" t="s">
        <v>137</v>
      </c>
      <c r="L165" s="34"/>
      <c r="M165" s="136" t="s">
        <v>35</v>
      </c>
      <c r="N165" s="137" t="s">
        <v>49</v>
      </c>
      <c r="P165" s="138">
        <f>O165*H165</f>
        <v>0</v>
      </c>
      <c r="Q165" s="138">
        <v>1.0000000000000001E-5</v>
      </c>
      <c r="R165" s="138">
        <f>Q165*H165</f>
        <v>1.0000000000000001E-5</v>
      </c>
      <c r="S165" s="138">
        <v>0</v>
      </c>
      <c r="T165" s="139">
        <f>S165*H165</f>
        <v>0</v>
      </c>
      <c r="AR165" s="140" t="s">
        <v>138</v>
      </c>
      <c r="AT165" s="140" t="s">
        <v>133</v>
      </c>
      <c r="AU165" s="140" t="s">
        <v>87</v>
      </c>
      <c r="AY165" s="18" t="s">
        <v>131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8" t="s">
        <v>27</v>
      </c>
      <c r="BK165" s="141">
        <f>ROUND(I165*H165,2)</f>
        <v>0</v>
      </c>
      <c r="BL165" s="18" t="s">
        <v>138</v>
      </c>
      <c r="BM165" s="140" t="s">
        <v>712</v>
      </c>
    </row>
    <row r="166" spans="2:65" s="1" customFormat="1" ht="11.25">
      <c r="B166" s="34"/>
      <c r="D166" s="142" t="s">
        <v>140</v>
      </c>
      <c r="F166" s="143" t="s">
        <v>713</v>
      </c>
      <c r="I166" s="144"/>
      <c r="L166" s="34"/>
      <c r="M166" s="145"/>
      <c r="T166" s="55"/>
      <c r="AT166" s="18" t="s">
        <v>140</v>
      </c>
      <c r="AU166" s="18" t="s">
        <v>87</v>
      </c>
    </row>
    <row r="167" spans="2:65" s="13" customFormat="1" ht="11.25">
      <c r="B167" s="153"/>
      <c r="D167" s="147" t="s">
        <v>142</v>
      </c>
      <c r="E167" s="154" t="s">
        <v>35</v>
      </c>
      <c r="F167" s="155" t="s">
        <v>714</v>
      </c>
      <c r="H167" s="156">
        <v>1</v>
      </c>
      <c r="I167" s="157"/>
      <c r="L167" s="153"/>
      <c r="M167" s="158"/>
      <c r="T167" s="159"/>
      <c r="AT167" s="154" t="s">
        <v>142</v>
      </c>
      <c r="AU167" s="154" t="s">
        <v>87</v>
      </c>
      <c r="AV167" s="13" t="s">
        <v>87</v>
      </c>
      <c r="AW167" s="13" t="s">
        <v>144</v>
      </c>
      <c r="AX167" s="13" t="s">
        <v>78</v>
      </c>
      <c r="AY167" s="154" t="s">
        <v>131</v>
      </c>
    </row>
    <row r="168" spans="2:65" s="15" customFormat="1" ht="11.25">
      <c r="B168" s="167"/>
      <c r="D168" s="147" t="s">
        <v>142</v>
      </c>
      <c r="E168" s="168" t="s">
        <v>35</v>
      </c>
      <c r="F168" s="169" t="s">
        <v>155</v>
      </c>
      <c r="H168" s="170">
        <v>1</v>
      </c>
      <c r="I168" s="171"/>
      <c r="L168" s="167"/>
      <c r="M168" s="172"/>
      <c r="T168" s="173"/>
      <c r="AT168" s="168" t="s">
        <v>142</v>
      </c>
      <c r="AU168" s="168" t="s">
        <v>87</v>
      </c>
      <c r="AV168" s="15" t="s">
        <v>138</v>
      </c>
      <c r="AW168" s="15" t="s">
        <v>144</v>
      </c>
      <c r="AX168" s="15" t="s">
        <v>27</v>
      </c>
      <c r="AY168" s="168" t="s">
        <v>131</v>
      </c>
    </row>
    <row r="169" spans="2:65" s="1" customFormat="1" ht="16.5" customHeight="1">
      <c r="B169" s="34"/>
      <c r="C169" s="174" t="s">
        <v>273</v>
      </c>
      <c r="D169" s="174" t="s">
        <v>235</v>
      </c>
      <c r="E169" s="175" t="s">
        <v>715</v>
      </c>
      <c r="F169" s="176" t="s">
        <v>716</v>
      </c>
      <c r="G169" s="177" t="s">
        <v>511</v>
      </c>
      <c r="H169" s="178">
        <v>1.0149999999999999</v>
      </c>
      <c r="I169" s="179"/>
      <c r="J169" s="180">
        <f>ROUND(I169*H169,2)</f>
        <v>0</v>
      </c>
      <c r="K169" s="176" t="s">
        <v>137</v>
      </c>
      <c r="L169" s="181"/>
      <c r="M169" s="182" t="s">
        <v>35</v>
      </c>
      <c r="N169" s="183" t="s">
        <v>49</v>
      </c>
      <c r="P169" s="138">
        <f>O169*H169</f>
        <v>0</v>
      </c>
      <c r="Q169" s="138">
        <v>3.4200000000000001E-2</v>
      </c>
      <c r="R169" s="138">
        <f>Q169*H169</f>
        <v>3.4713000000000001E-2</v>
      </c>
      <c r="S169" s="138">
        <v>0</v>
      </c>
      <c r="T169" s="139">
        <f>S169*H169</f>
        <v>0</v>
      </c>
      <c r="AR169" s="140" t="s">
        <v>229</v>
      </c>
      <c r="AT169" s="140" t="s">
        <v>235</v>
      </c>
      <c r="AU169" s="140" t="s">
        <v>87</v>
      </c>
      <c r="AY169" s="18" t="s">
        <v>131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8" t="s">
        <v>27</v>
      </c>
      <c r="BK169" s="141">
        <f>ROUND(I169*H169,2)</f>
        <v>0</v>
      </c>
      <c r="BL169" s="18" t="s">
        <v>138</v>
      </c>
      <c r="BM169" s="140" t="s">
        <v>717</v>
      </c>
    </row>
    <row r="170" spans="2:65" s="13" customFormat="1" ht="11.25">
      <c r="B170" s="153"/>
      <c r="D170" s="147" t="s">
        <v>142</v>
      </c>
      <c r="E170" s="154" t="s">
        <v>35</v>
      </c>
      <c r="F170" s="155" t="s">
        <v>718</v>
      </c>
      <c r="H170" s="156">
        <v>1.0149999999999999</v>
      </c>
      <c r="I170" s="157"/>
      <c r="L170" s="153"/>
      <c r="M170" s="158"/>
      <c r="T170" s="159"/>
      <c r="AT170" s="154" t="s">
        <v>142</v>
      </c>
      <c r="AU170" s="154" t="s">
        <v>87</v>
      </c>
      <c r="AV170" s="13" t="s">
        <v>87</v>
      </c>
      <c r="AW170" s="13" t="s">
        <v>144</v>
      </c>
      <c r="AX170" s="13" t="s">
        <v>78</v>
      </c>
      <c r="AY170" s="154" t="s">
        <v>131</v>
      </c>
    </row>
    <row r="171" spans="2:65" s="15" customFormat="1" ht="11.25">
      <c r="B171" s="167"/>
      <c r="D171" s="147" t="s">
        <v>142</v>
      </c>
      <c r="E171" s="168" t="s">
        <v>35</v>
      </c>
      <c r="F171" s="169" t="s">
        <v>155</v>
      </c>
      <c r="H171" s="170">
        <v>1.0149999999999999</v>
      </c>
      <c r="I171" s="171"/>
      <c r="L171" s="167"/>
      <c r="M171" s="172"/>
      <c r="T171" s="173"/>
      <c r="AT171" s="168" t="s">
        <v>142</v>
      </c>
      <c r="AU171" s="168" t="s">
        <v>87</v>
      </c>
      <c r="AV171" s="15" t="s">
        <v>138</v>
      </c>
      <c r="AW171" s="15" t="s">
        <v>144</v>
      </c>
      <c r="AX171" s="15" t="s">
        <v>27</v>
      </c>
      <c r="AY171" s="168" t="s">
        <v>131</v>
      </c>
    </row>
    <row r="172" spans="2:65" s="11" customFormat="1" ht="22.9" customHeight="1">
      <c r="B172" s="117"/>
      <c r="D172" s="118" t="s">
        <v>77</v>
      </c>
      <c r="E172" s="127" t="s">
        <v>632</v>
      </c>
      <c r="F172" s="127" t="s">
        <v>633</v>
      </c>
      <c r="I172" s="120"/>
      <c r="J172" s="128">
        <f>BK172</f>
        <v>0</v>
      </c>
      <c r="L172" s="117"/>
      <c r="M172" s="122"/>
      <c r="P172" s="123">
        <f>SUM(P173:P174)</f>
        <v>0</v>
      </c>
      <c r="R172" s="123">
        <f>SUM(R173:R174)</f>
        <v>0</v>
      </c>
      <c r="T172" s="124">
        <f>SUM(T173:T174)</f>
        <v>0</v>
      </c>
      <c r="AR172" s="118" t="s">
        <v>27</v>
      </c>
      <c r="AT172" s="125" t="s">
        <v>77</v>
      </c>
      <c r="AU172" s="125" t="s">
        <v>27</v>
      </c>
      <c r="AY172" s="118" t="s">
        <v>131</v>
      </c>
      <c r="BK172" s="126">
        <f>SUM(BK173:BK174)</f>
        <v>0</v>
      </c>
    </row>
    <row r="173" spans="2:65" s="1" customFormat="1" ht="21.75" customHeight="1">
      <c r="B173" s="34"/>
      <c r="C173" s="129" t="s">
        <v>287</v>
      </c>
      <c r="D173" s="129" t="s">
        <v>133</v>
      </c>
      <c r="E173" s="130" t="s">
        <v>635</v>
      </c>
      <c r="F173" s="131" t="s">
        <v>636</v>
      </c>
      <c r="G173" s="132" t="s">
        <v>238</v>
      </c>
      <c r="H173" s="133">
        <v>116.33499999999999</v>
      </c>
      <c r="I173" s="134"/>
      <c r="J173" s="135">
        <f>ROUND(I173*H173,2)</f>
        <v>0</v>
      </c>
      <c r="K173" s="131" t="s">
        <v>137</v>
      </c>
      <c r="L173" s="34"/>
      <c r="M173" s="136" t="s">
        <v>35</v>
      </c>
      <c r="N173" s="137" t="s">
        <v>49</v>
      </c>
      <c r="P173" s="138">
        <f>O173*H173</f>
        <v>0</v>
      </c>
      <c r="Q173" s="138">
        <v>0</v>
      </c>
      <c r="R173" s="138">
        <f>Q173*H173</f>
        <v>0</v>
      </c>
      <c r="S173" s="138">
        <v>0</v>
      </c>
      <c r="T173" s="139">
        <f>S173*H173</f>
        <v>0</v>
      </c>
      <c r="AR173" s="140" t="s">
        <v>138</v>
      </c>
      <c r="AT173" s="140" t="s">
        <v>133</v>
      </c>
      <c r="AU173" s="140" t="s">
        <v>87</v>
      </c>
      <c r="AY173" s="18" t="s">
        <v>131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8" t="s">
        <v>27</v>
      </c>
      <c r="BK173" s="141">
        <f>ROUND(I173*H173,2)</f>
        <v>0</v>
      </c>
      <c r="BL173" s="18" t="s">
        <v>138</v>
      </c>
      <c r="BM173" s="140" t="s">
        <v>637</v>
      </c>
    </row>
    <row r="174" spans="2:65" s="1" customFormat="1" ht="11.25">
      <c r="B174" s="34"/>
      <c r="D174" s="142" t="s">
        <v>140</v>
      </c>
      <c r="F174" s="143" t="s">
        <v>638</v>
      </c>
      <c r="I174" s="144"/>
      <c r="L174" s="34"/>
      <c r="M174" s="185"/>
      <c r="N174" s="186"/>
      <c r="O174" s="186"/>
      <c r="P174" s="186"/>
      <c r="Q174" s="186"/>
      <c r="R174" s="186"/>
      <c r="S174" s="186"/>
      <c r="T174" s="187"/>
      <c r="AT174" s="18" t="s">
        <v>140</v>
      </c>
      <c r="AU174" s="18" t="s">
        <v>87</v>
      </c>
    </row>
    <row r="175" spans="2:65" s="1" customFormat="1" ht="6.95" customHeight="1"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34"/>
    </row>
  </sheetData>
  <sheetProtection algorithmName="SHA-512" hashValue="J1rG6bKllMbUwI3tX3wBfWq8VP2rd/SbjXIm+gCnz0/XxgmN1yCyiJfWNQLGQ+G+QbvBQAZ2n3vG8mNmDETPPQ==" saltValue="EbNBSI7KBMNR8bYX4mgR9r6Td3g6th+uxDWj2CcWXbga2ZEsWw3xh2cfO9pW9fw5cqjdwsH1H1lDCNPrFbs4ow==" spinCount="100000" sheet="1" objects="1" scenarios="1" formatColumns="0" formatRows="0" autoFilter="0"/>
  <autoFilter ref="C82:K174" xr:uid="{00000000-0009-0000-0000-00000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200-000000000000}"/>
    <hyperlink ref="F91" r:id="rId2" xr:uid="{00000000-0004-0000-0200-000001000000}"/>
    <hyperlink ref="F97" r:id="rId3" xr:uid="{00000000-0004-0000-0200-000002000000}"/>
    <hyperlink ref="F101" r:id="rId4" xr:uid="{00000000-0004-0000-0200-000003000000}"/>
    <hyperlink ref="F105" r:id="rId5" xr:uid="{00000000-0004-0000-0200-000004000000}"/>
    <hyperlink ref="F116" r:id="rId6" xr:uid="{00000000-0004-0000-0200-000005000000}"/>
    <hyperlink ref="F127" r:id="rId7" xr:uid="{00000000-0004-0000-0200-000006000000}"/>
    <hyperlink ref="F133" r:id="rId8" xr:uid="{00000000-0004-0000-0200-000007000000}"/>
    <hyperlink ref="F139" r:id="rId9" xr:uid="{00000000-0004-0000-0200-000008000000}"/>
    <hyperlink ref="F146" r:id="rId10" xr:uid="{00000000-0004-0000-0200-000009000000}"/>
    <hyperlink ref="F153" r:id="rId11" xr:uid="{00000000-0004-0000-0200-00000A000000}"/>
    <hyperlink ref="F159" r:id="rId12" xr:uid="{00000000-0004-0000-0200-00000B000000}"/>
    <hyperlink ref="F166" r:id="rId13" xr:uid="{00000000-0004-0000-0200-00000C000000}"/>
    <hyperlink ref="F174" r:id="rId14" xr:uid="{00000000-0004-0000-02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98"/>
  <sheetViews>
    <sheetView showGridLines="0" tabSelected="1" topLeftCell="A73" workbookViewId="0">
      <selection activeCell="H90" sqref="H90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94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101</v>
      </c>
      <c r="L4" s="21"/>
      <c r="M4" s="87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3" t="str">
        <f>'Rekapitulace stavby'!K6</f>
        <v>DVT Skalský potok, ř. km 1,9 - 2,6 Skály, rekonstrukce hradítek</v>
      </c>
      <c r="F7" s="314"/>
      <c r="G7" s="314"/>
      <c r="H7" s="314"/>
      <c r="L7" s="21"/>
    </row>
    <row r="8" spans="2:46" s="1" customFormat="1" ht="12" customHeight="1">
      <c r="B8" s="34"/>
      <c r="D8" s="28" t="s">
        <v>102</v>
      </c>
      <c r="L8" s="34"/>
    </row>
    <row r="9" spans="2:46" s="1" customFormat="1" ht="16.5" customHeight="1">
      <c r="B9" s="34"/>
      <c r="E9" s="276" t="s">
        <v>719</v>
      </c>
      <c r="F9" s="315"/>
      <c r="G9" s="315"/>
      <c r="H9" s="315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19</v>
      </c>
      <c r="F11" s="26" t="s">
        <v>35</v>
      </c>
      <c r="I11" s="28" t="s">
        <v>21</v>
      </c>
      <c r="J11" s="26" t="s">
        <v>35</v>
      </c>
      <c r="L11" s="34"/>
    </row>
    <row r="12" spans="2:46" s="1" customFormat="1" ht="12" customHeight="1">
      <c r="B12" s="34"/>
      <c r="D12" s="28" t="s">
        <v>23</v>
      </c>
      <c r="F12" s="26" t="s">
        <v>24</v>
      </c>
      <c r="I12" s="28" t="s">
        <v>25</v>
      </c>
      <c r="J12" s="51" t="str">
        <f>'Rekapitulace stavby'!AN8</f>
        <v>5. 12. 2025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16" t="str">
        <f>'Rekapitulace stavby'!E14</f>
        <v>Vyplň údaj</v>
      </c>
      <c r="F18" s="297"/>
      <c r="G18" s="297"/>
      <c r="H18" s="297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35</v>
      </c>
      <c r="L20" s="34"/>
    </row>
    <row r="21" spans="2:12" s="1" customFormat="1" ht="18" customHeight="1">
      <c r="B21" s="34"/>
      <c r="E21" s="26" t="s">
        <v>39</v>
      </c>
      <c r="I21" s="28" t="s">
        <v>34</v>
      </c>
      <c r="J21" s="26" t="s">
        <v>35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40</v>
      </c>
      <c r="I23" s="28" t="s">
        <v>31</v>
      </c>
      <c r="J23" s="26" t="str">
        <f>IF('Rekapitulace stavby'!AN19="","",'Rekapitulace stavby'!AN19)</f>
        <v/>
      </c>
      <c r="L23" s="34"/>
    </row>
    <row r="24" spans="2:12" s="1" customFormat="1" ht="18" customHeight="1">
      <c r="B24" s="34"/>
      <c r="E24" s="26" t="str">
        <f>IF('Rekapitulace stavby'!E20="","",'Rekapitulace stavby'!E20)</f>
        <v xml:space="preserve"> </v>
      </c>
      <c r="I24" s="28" t="s">
        <v>34</v>
      </c>
      <c r="J24" s="26" t="str">
        <f>IF('Rekapitulace stavby'!AN20="","",'Rekapitulace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42</v>
      </c>
      <c r="L26" s="34"/>
    </row>
    <row r="27" spans="2:12" s="7" customFormat="1" ht="16.5" customHeight="1">
      <c r="B27" s="88"/>
      <c r="E27" s="302" t="s">
        <v>720</v>
      </c>
      <c r="F27" s="302"/>
      <c r="G27" s="302"/>
      <c r="H27" s="302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44</v>
      </c>
      <c r="J30" s="65">
        <f>ROUND(J80,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46</v>
      </c>
      <c r="I32" s="37" t="s">
        <v>45</v>
      </c>
      <c r="J32" s="37" t="s">
        <v>47</v>
      </c>
      <c r="L32" s="34"/>
    </row>
    <row r="33" spans="2:12" s="1" customFormat="1" ht="14.45" customHeight="1">
      <c r="B33" s="34"/>
      <c r="D33" s="54" t="s">
        <v>48</v>
      </c>
      <c r="E33" s="28" t="s">
        <v>49</v>
      </c>
      <c r="F33" s="90">
        <f>ROUND((SUM(BE80:BE97)),  2)</f>
        <v>0</v>
      </c>
      <c r="I33" s="91">
        <v>0.21</v>
      </c>
      <c r="J33" s="90">
        <f>ROUND(((SUM(BE80:BE97))*I33),  2)</f>
        <v>0</v>
      </c>
      <c r="L33" s="34"/>
    </row>
    <row r="34" spans="2:12" s="1" customFormat="1" ht="14.45" customHeight="1">
      <c r="B34" s="34"/>
      <c r="E34" s="28" t="s">
        <v>50</v>
      </c>
      <c r="F34" s="90">
        <f>ROUND((SUM(BF80:BF97)),  2)</f>
        <v>0</v>
      </c>
      <c r="I34" s="91">
        <v>0.12</v>
      </c>
      <c r="J34" s="90">
        <f>ROUND(((SUM(BF80:BF97))*I34),  2)</f>
        <v>0</v>
      </c>
      <c r="L34" s="34"/>
    </row>
    <row r="35" spans="2:12" s="1" customFormat="1" ht="14.45" hidden="1" customHeight="1">
      <c r="B35" s="34"/>
      <c r="E35" s="28" t="s">
        <v>51</v>
      </c>
      <c r="F35" s="90">
        <f>ROUND((SUM(BG80:BG97)),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52</v>
      </c>
      <c r="F36" s="90">
        <f>ROUND((SUM(BH80:BH97)),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53</v>
      </c>
      <c r="F37" s="90">
        <f>ROUND((SUM(BI80:BI97)),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54</v>
      </c>
      <c r="E39" s="56"/>
      <c r="F39" s="56"/>
      <c r="G39" s="94" t="s">
        <v>55</v>
      </c>
      <c r="H39" s="95" t="s">
        <v>56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105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13" t="str">
        <f>E7</f>
        <v>DVT Skalský potok, ř. km 1,9 - 2,6 Skály, rekonstrukce hradítek</v>
      </c>
      <c r="F48" s="314"/>
      <c r="G48" s="314"/>
      <c r="H48" s="314"/>
      <c r="L48" s="34"/>
    </row>
    <row r="49" spans="2:47" s="1" customFormat="1" ht="12" customHeight="1">
      <c r="B49" s="34"/>
      <c r="C49" s="28" t="s">
        <v>102</v>
      </c>
      <c r="L49" s="34"/>
    </row>
    <row r="50" spans="2:47" s="1" customFormat="1" ht="16.5" customHeight="1">
      <c r="B50" s="34"/>
      <c r="E50" s="276" t="str">
        <f>E9</f>
        <v>PS 01 - Hradítka, lávky - strojní část</v>
      </c>
      <c r="F50" s="315"/>
      <c r="G50" s="315"/>
      <c r="H50" s="315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23</v>
      </c>
      <c r="F52" s="26" t="str">
        <f>F12</f>
        <v>Skalský potok, obec Skály</v>
      </c>
      <c r="I52" s="28" t="s">
        <v>25</v>
      </c>
      <c r="J52" s="51" t="str">
        <f>IF(J12="","",J12)</f>
        <v>5. 12. 2025</v>
      </c>
      <c r="L52" s="34"/>
    </row>
    <row r="53" spans="2:47" s="1" customFormat="1" ht="6.95" customHeight="1">
      <c r="B53" s="34"/>
      <c r="L53" s="34"/>
    </row>
    <row r="54" spans="2:47" s="1" customFormat="1" ht="40.15" customHeight="1">
      <c r="B54" s="34"/>
      <c r="C54" s="28" t="s">
        <v>30</v>
      </c>
      <c r="F54" s="26" t="str">
        <f>E15</f>
        <v>Povodí Vltavy, státní podnik, Holečkova 3178/8, Pr</v>
      </c>
      <c r="I54" s="28" t="s">
        <v>38</v>
      </c>
      <c r="J54" s="32" t="str">
        <f>E21</f>
        <v>Petr Děták, Zahorčice 54, Boršov nad Vltavou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40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106</v>
      </c>
      <c r="D57" s="92"/>
      <c r="E57" s="92"/>
      <c r="F57" s="92"/>
      <c r="G57" s="92"/>
      <c r="H57" s="92"/>
      <c r="I57" s="92"/>
      <c r="J57" s="99" t="s">
        <v>107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76</v>
      </c>
      <c r="J59" s="65">
        <f>J80</f>
        <v>0</v>
      </c>
      <c r="L59" s="34"/>
      <c r="AU59" s="18" t="s">
        <v>108</v>
      </c>
    </row>
    <row r="60" spans="2:47" s="8" customFormat="1" ht="24.95" customHeight="1">
      <c r="B60" s="101"/>
      <c r="D60" s="102" t="s">
        <v>721</v>
      </c>
      <c r="E60" s="103"/>
      <c r="F60" s="103"/>
      <c r="G60" s="103"/>
      <c r="H60" s="103"/>
      <c r="I60" s="103"/>
      <c r="J60" s="104">
        <f>J81</f>
        <v>0</v>
      </c>
      <c r="L60" s="101"/>
    </row>
    <row r="61" spans="2:47" s="1" customFormat="1" ht="21.75" customHeight="1">
      <c r="B61" s="34"/>
      <c r="L61" s="34"/>
    </row>
    <row r="62" spans="2:47" s="1" customFormat="1" ht="6.95" customHeight="1"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34"/>
    </row>
    <row r="66" spans="2:63" s="1" customFormat="1" ht="6.95" customHeight="1"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34"/>
    </row>
    <row r="67" spans="2:63" s="1" customFormat="1" ht="24.95" customHeight="1">
      <c r="B67" s="34"/>
      <c r="C67" s="22" t="s">
        <v>118</v>
      </c>
      <c r="L67" s="34"/>
    </row>
    <row r="68" spans="2:63" s="1" customFormat="1" ht="6.95" customHeight="1">
      <c r="B68" s="34"/>
      <c r="L68" s="34"/>
    </row>
    <row r="69" spans="2:63" s="1" customFormat="1" ht="12" customHeight="1">
      <c r="B69" s="34"/>
      <c r="C69" s="28" t="s">
        <v>16</v>
      </c>
      <c r="L69" s="34"/>
    </row>
    <row r="70" spans="2:63" s="1" customFormat="1" ht="16.5" customHeight="1">
      <c r="B70" s="34"/>
      <c r="E70" s="313" t="str">
        <f>E7</f>
        <v>DVT Skalský potok, ř. km 1,9 - 2,6 Skály, rekonstrukce hradítek</v>
      </c>
      <c r="F70" s="314"/>
      <c r="G70" s="314"/>
      <c r="H70" s="314"/>
      <c r="L70" s="34"/>
    </row>
    <row r="71" spans="2:63" s="1" customFormat="1" ht="12" customHeight="1">
      <c r="B71" s="34"/>
      <c r="C71" s="28" t="s">
        <v>102</v>
      </c>
      <c r="L71" s="34"/>
    </row>
    <row r="72" spans="2:63" s="1" customFormat="1" ht="16.5" customHeight="1">
      <c r="B72" s="34"/>
      <c r="E72" s="276" t="str">
        <f>E9</f>
        <v>PS 01 - Hradítka, lávky - strojní část</v>
      </c>
      <c r="F72" s="315"/>
      <c r="G72" s="315"/>
      <c r="H72" s="315"/>
      <c r="L72" s="34"/>
    </row>
    <row r="73" spans="2:63" s="1" customFormat="1" ht="6.95" customHeight="1">
      <c r="B73" s="34"/>
      <c r="L73" s="34"/>
    </row>
    <row r="74" spans="2:63" s="1" customFormat="1" ht="12" customHeight="1">
      <c r="B74" s="34"/>
      <c r="C74" s="28" t="s">
        <v>23</v>
      </c>
      <c r="F74" s="26" t="str">
        <f>F12</f>
        <v>Skalský potok, obec Skály</v>
      </c>
      <c r="I74" s="28" t="s">
        <v>25</v>
      </c>
      <c r="J74" s="51" t="str">
        <f>IF(J12="","",J12)</f>
        <v>5. 12. 2025</v>
      </c>
      <c r="L74" s="34"/>
    </row>
    <row r="75" spans="2:63" s="1" customFormat="1" ht="6.95" customHeight="1">
      <c r="B75" s="34"/>
      <c r="L75" s="34"/>
    </row>
    <row r="76" spans="2:63" s="1" customFormat="1" ht="40.15" customHeight="1">
      <c r="B76" s="34"/>
      <c r="C76" s="28" t="s">
        <v>30</v>
      </c>
      <c r="F76" s="26" t="str">
        <f>E15</f>
        <v>Povodí Vltavy, státní podnik, Holečkova 3178/8, Pr</v>
      </c>
      <c r="I76" s="28" t="s">
        <v>38</v>
      </c>
      <c r="J76" s="32" t="str">
        <f>E21</f>
        <v>Petr Děták, Zahorčice 54, Boršov nad Vltavou</v>
      </c>
      <c r="L76" s="34"/>
    </row>
    <row r="77" spans="2:63" s="1" customFormat="1" ht="15.2" customHeight="1">
      <c r="B77" s="34"/>
      <c r="C77" s="28" t="s">
        <v>36</v>
      </c>
      <c r="F77" s="26" t="str">
        <f>IF(E18="","",E18)</f>
        <v>Vyplň údaj</v>
      </c>
      <c r="I77" s="28" t="s">
        <v>40</v>
      </c>
      <c r="J77" s="32" t="str">
        <f>E24</f>
        <v xml:space="preserve"> </v>
      </c>
      <c r="L77" s="34"/>
    </row>
    <row r="78" spans="2:63" s="1" customFormat="1" ht="10.35" customHeight="1">
      <c r="B78" s="34"/>
      <c r="L78" s="34"/>
    </row>
    <row r="79" spans="2:63" s="10" customFormat="1" ht="29.25" customHeight="1">
      <c r="B79" s="109"/>
      <c r="C79" s="110" t="s">
        <v>119</v>
      </c>
      <c r="D79" s="111" t="s">
        <v>63</v>
      </c>
      <c r="E79" s="111" t="s">
        <v>59</v>
      </c>
      <c r="F79" s="111" t="s">
        <v>60</v>
      </c>
      <c r="G79" s="111" t="s">
        <v>120</v>
      </c>
      <c r="H79" s="111" t="s">
        <v>121</v>
      </c>
      <c r="I79" s="111" t="s">
        <v>122</v>
      </c>
      <c r="J79" s="111" t="s">
        <v>107</v>
      </c>
      <c r="K79" s="112" t="s">
        <v>123</v>
      </c>
      <c r="L79" s="109"/>
      <c r="M79" s="58" t="s">
        <v>35</v>
      </c>
      <c r="N79" s="59" t="s">
        <v>48</v>
      </c>
      <c r="O79" s="59" t="s">
        <v>124</v>
      </c>
      <c r="P79" s="59" t="s">
        <v>125</v>
      </c>
      <c r="Q79" s="59" t="s">
        <v>126</v>
      </c>
      <c r="R79" s="59" t="s">
        <v>127</v>
      </c>
      <c r="S79" s="59" t="s">
        <v>128</v>
      </c>
      <c r="T79" s="60" t="s">
        <v>129</v>
      </c>
    </row>
    <row r="80" spans="2:63" s="1" customFormat="1" ht="22.9" customHeight="1">
      <c r="B80" s="34"/>
      <c r="C80" s="63" t="s">
        <v>130</v>
      </c>
      <c r="J80" s="113">
        <f>BK80</f>
        <v>0</v>
      </c>
      <c r="L80" s="34"/>
      <c r="M80" s="61"/>
      <c r="N80" s="52"/>
      <c r="O80" s="52"/>
      <c r="P80" s="114">
        <f>P81</f>
        <v>0</v>
      </c>
      <c r="Q80" s="52"/>
      <c r="R80" s="114">
        <f>R81</f>
        <v>0</v>
      </c>
      <c r="S80" s="52"/>
      <c r="T80" s="115">
        <f>T81</f>
        <v>0</v>
      </c>
      <c r="AT80" s="18" t="s">
        <v>77</v>
      </c>
      <c r="AU80" s="18" t="s">
        <v>108</v>
      </c>
      <c r="BK80" s="116">
        <f>BK81</f>
        <v>0</v>
      </c>
    </row>
    <row r="81" spans="2:65" s="11" customFormat="1" ht="25.9" customHeight="1">
      <c r="B81" s="117"/>
      <c r="D81" s="118" t="s">
        <v>77</v>
      </c>
      <c r="E81" s="119" t="s">
        <v>722</v>
      </c>
      <c r="F81" s="119" t="s">
        <v>723</v>
      </c>
      <c r="I81" s="120"/>
      <c r="J81" s="121">
        <f>BK81</f>
        <v>0</v>
      </c>
      <c r="L81" s="117"/>
      <c r="M81" s="122"/>
      <c r="P81" s="123">
        <f>SUM(P82:P97)</f>
        <v>0</v>
      </c>
      <c r="R81" s="123">
        <f>SUM(R82:R97)</f>
        <v>0</v>
      </c>
      <c r="T81" s="124">
        <f>SUM(T82:T97)</f>
        <v>0</v>
      </c>
      <c r="AR81" s="118" t="s">
        <v>27</v>
      </c>
      <c r="AT81" s="125" t="s">
        <v>77</v>
      </c>
      <c r="AU81" s="125" t="s">
        <v>78</v>
      </c>
      <c r="AY81" s="118" t="s">
        <v>131</v>
      </c>
      <c r="BK81" s="126">
        <f>SUM(BK82:BK97)</f>
        <v>0</v>
      </c>
    </row>
    <row r="82" spans="2:65" s="1" customFormat="1" ht="16.5" customHeight="1">
      <c r="B82" s="34"/>
      <c r="C82" s="129" t="s">
        <v>27</v>
      </c>
      <c r="D82" s="129" t="s">
        <v>133</v>
      </c>
      <c r="E82" s="130" t="s">
        <v>724</v>
      </c>
      <c r="F82" s="131" t="s">
        <v>725</v>
      </c>
      <c r="G82" s="132" t="s">
        <v>726</v>
      </c>
      <c r="H82" s="133">
        <v>1</v>
      </c>
      <c r="I82" s="134"/>
      <c r="J82" s="135">
        <f>ROUND(I82*H82,2)</f>
        <v>0</v>
      </c>
      <c r="K82" s="131" t="s">
        <v>35</v>
      </c>
      <c r="L82" s="34"/>
      <c r="M82" s="136" t="s">
        <v>35</v>
      </c>
      <c r="N82" s="137" t="s">
        <v>49</v>
      </c>
      <c r="P82" s="138">
        <f>O82*H82</f>
        <v>0</v>
      </c>
      <c r="Q82" s="138">
        <v>0</v>
      </c>
      <c r="R82" s="138">
        <f>Q82*H82</f>
        <v>0</v>
      </c>
      <c r="S82" s="138">
        <v>0</v>
      </c>
      <c r="T82" s="139">
        <f>S82*H82</f>
        <v>0</v>
      </c>
      <c r="AR82" s="140" t="s">
        <v>27</v>
      </c>
      <c r="AT82" s="140" t="s">
        <v>133</v>
      </c>
      <c r="AU82" s="140" t="s">
        <v>27</v>
      </c>
      <c r="AY82" s="18" t="s">
        <v>131</v>
      </c>
      <c r="BE82" s="141">
        <f>IF(N82="základní",J82,0)</f>
        <v>0</v>
      </c>
      <c r="BF82" s="141">
        <f>IF(N82="snížená",J82,0)</f>
        <v>0</v>
      </c>
      <c r="BG82" s="141">
        <f>IF(N82="zákl. přenesená",J82,0)</f>
        <v>0</v>
      </c>
      <c r="BH82" s="141">
        <f>IF(N82="sníž. přenesená",J82,0)</f>
        <v>0</v>
      </c>
      <c r="BI82" s="141">
        <f>IF(N82="nulová",J82,0)</f>
        <v>0</v>
      </c>
      <c r="BJ82" s="18" t="s">
        <v>27</v>
      </c>
      <c r="BK82" s="141">
        <f>ROUND(I82*H82,2)</f>
        <v>0</v>
      </c>
      <c r="BL82" s="18" t="s">
        <v>27</v>
      </c>
      <c r="BM82" s="140" t="s">
        <v>87</v>
      </c>
    </row>
    <row r="83" spans="2:65" s="12" customFormat="1" ht="11.25">
      <c r="B83" s="146"/>
      <c r="D83" s="147" t="s">
        <v>142</v>
      </c>
      <c r="E83" s="148" t="s">
        <v>35</v>
      </c>
      <c r="F83" s="149" t="s">
        <v>727</v>
      </c>
      <c r="H83" s="148" t="s">
        <v>35</v>
      </c>
      <c r="I83" s="150"/>
      <c r="L83" s="146"/>
      <c r="M83" s="151"/>
      <c r="T83" s="152"/>
      <c r="AT83" s="148" t="s">
        <v>142</v>
      </c>
      <c r="AU83" s="148" t="s">
        <v>27</v>
      </c>
      <c r="AV83" s="12" t="s">
        <v>27</v>
      </c>
      <c r="AW83" s="12" t="s">
        <v>144</v>
      </c>
      <c r="AX83" s="12" t="s">
        <v>78</v>
      </c>
      <c r="AY83" s="148" t="s">
        <v>131</v>
      </c>
    </row>
    <row r="84" spans="2:65" s="13" customFormat="1" ht="11.25">
      <c r="B84" s="153"/>
      <c r="D84" s="147" t="s">
        <v>142</v>
      </c>
      <c r="E84" s="154" t="s">
        <v>35</v>
      </c>
      <c r="F84" s="155" t="s">
        <v>27</v>
      </c>
      <c r="H84" s="156">
        <v>1</v>
      </c>
      <c r="I84" s="157"/>
      <c r="L84" s="153"/>
      <c r="M84" s="158"/>
      <c r="T84" s="159"/>
      <c r="AT84" s="154" t="s">
        <v>142</v>
      </c>
      <c r="AU84" s="154" t="s">
        <v>27</v>
      </c>
      <c r="AV84" s="13" t="s">
        <v>87</v>
      </c>
      <c r="AW84" s="13" t="s">
        <v>144</v>
      </c>
      <c r="AX84" s="13" t="s">
        <v>78</v>
      </c>
      <c r="AY84" s="154" t="s">
        <v>131</v>
      </c>
    </row>
    <row r="85" spans="2:65" s="15" customFormat="1" ht="11.25">
      <c r="B85" s="167"/>
      <c r="D85" s="147" t="s">
        <v>142</v>
      </c>
      <c r="E85" s="168" t="s">
        <v>35</v>
      </c>
      <c r="F85" s="169" t="s">
        <v>155</v>
      </c>
      <c r="H85" s="170">
        <v>1</v>
      </c>
      <c r="I85" s="171"/>
      <c r="L85" s="167"/>
      <c r="M85" s="172"/>
      <c r="T85" s="173"/>
      <c r="AT85" s="168" t="s">
        <v>142</v>
      </c>
      <c r="AU85" s="168" t="s">
        <v>27</v>
      </c>
      <c r="AV85" s="15" t="s">
        <v>138</v>
      </c>
      <c r="AW85" s="15" t="s">
        <v>144</v>
      </c>
      <c r="AX85" s="15" t="s">
        <v>27</v>
      </c>
      <c r="AY85" s="168" t="s">
        <v>131</v>
      </c>
    </row>
    <row r="86" spans="2:65" s="1" customFormat="1" ht="16.5" customHeight="1">
      <c r="B86" s="34"/>
      <c r="C86" s="174" t="s">
        <v>87</v>
      </c>
      <c r="D86" s="174" t="s">
        <v>235</v>
      </c>
      <c r="E86" s="175" t="s">
        <v>728</v>
      </c>
      <c r="F86" s="176" t="s">
        <v>729</v>
      </c>
      <c r="G86" s="177" t="s">
        <v>726</v>
      </c>
      <c r="H86" s="178">
        <v>1</v>
      </c>
      <c r="I86" s="179"/>
      <c r="J86" s="180">
        <f>ROUND(I86*H86,2)</f>
        <v>0</v>
      </c>
      <c r="K86" s="176" t="s">
        <v>35</v>
      </c>
      <c r="L86" s="181"/>
      <c r="M86" s="182" t="s">
        <v>35</v>
      </c>
      <c r="N86" s="183" t="s">
        <v>49</v>
      </c>
      <c r="P86" s="138">
        <f>O86*H86</f>
        <v>0</v>
      </c>
      <c r="Q86" s="138">
        <v>0</v>
      </c>
      <c r="R86" s="138">
        <f>Q86*H86</f>
        <v>0</v>
      </c>
      <c r="S86" s="138">
        <v>0</v>
      </c>
      <c r="T86" s="139">
        <f>S86*H86</f>
        <v>0</v>
      </c>
      <c r="AR86" s="140" t="s">
        <v>87</v>
      </c>
      <c r="AT86" s="140" t="s">
        <v>235</v>
      </c>
      <c r="AU86" s="140" t="s">
        <v>27</v>
      </c>
      <c r="AY86" s="18" t="s">
        <v>131</v>
      </c>
      <c r="BE86" s="141">
        <f>IF(N86="základní",J86,0)</f>
        <v>0</v>
      </c>
      <c r="BF86" s="141">
        <f>IF(N86="snížená",J86,0)</f>
        <v>0</v>
      </c>
      <c r="BG86" s="141">
        <f>IF(N86="zákl. přenesená",J86,0)</f>
        <v>0</v>
      </c>
      <c r="BH86" s="141">
        <f>IF(N86="sníž. přenesená",J86,0)</f>
        <v>0</v>
      </c>
      <c r="BI86" s="141">
        <f>IF(N86="nulová",J86,0)</f>
        <v>0</v>
      </c>
      <c r="BJ86" s="18" t="s">
        <v>27</v>
      </c>
      <c r="BK86" s="141">
        <f>ROUND(I86*H86,2)</f>
        <v>0</v>
      </c>
      <c r="BL86" s="18" t="s">
        <v>27</v>
      </c>
      <c r="BM86" s="140" t="s">
        <v>730</v>
      </c>
    </row>
    <row r="87" spans="2:65" s="12" customFormat="1" ht="11.25">
      <c r="B87" s="146"/>
      <c r="D87" s="147" t="s">
        <v>142</v>
      </c>
      <c r="E87" s="148" t="s">
        <v>35</v>
      </c>
      <c r="F87" s="149" t="s">
        <v>727</v>
      </c>
      <c r="H87" s="148" t="s">
        <v>35</v>
      </c>
      <c r="I87" s="150"/>
      <c r="L87" s="146"/>
      <c r="M87" s="151"/>
      <c r="T87" s="152"/>
      <c r="AT87" s="148" t="s">
        <v>142</v>
      </c>
      <c r="AU87" s="148" t="s">
        <v>27</v>
      </c>
      <c r="AV87" s="12" t="s">
        <v>27</v>
      </c>
      <c r="AW87" s="12" t="s">
        <v>144</v>
      </c>
      <c r="AX87" s="12" t="s">
        <v>78</v>
      </c>
      <c r="AY87" s="148" t="s">
        <v>131</v>
      </c>
    </row>
    <row r="88" spans="2:65" s="13" customFormat="1" ht="11.25">
      <c r="B88" s="153"/>
      <c r="D88" s="147" t="s">
        <v>142</v>
      </c>
      <c r="E88" s="154" t="s">
        <v>35</v>
      </c>
      <c r="F88" s="155" t="s">
        <v>27</v>
      </c>
      <c r="H88" s="156">
        <v>1</v>
      </c>
      <c r="I88" s="157"/>
      <c r="L88" s="153"/>
      <c r="M88" s="158"/>
      <c r="T88" s="159"/>
      <c r="AT88" s="154" t="s">
        <v>142</v>
      </c>
      <c r="AU88" s="154" t="s">
        <v>27</v>
      </c>
      <c r="AV88" s="13" t="s">
        <v>87</v>
      </c>
      <c r="AW88" s="13" t="s">
        <v>144</v>
      </c>
      <c r="AX88" s="13" t="s">
        <v>78</v>
      </c>
      <c r="AY88" s="154" t="s">
        <v>131</v>
      </c>
    </row>
    <row r="89" spans="2:65" s="15" customFormat="1" ht="11.25">
      <c r="B89" s="167"/>
      <c r="D89" s="147" t="s">
        <v>142</v>
      </c>
      <c r="E89" s="168" t="s">
        <v>35</v>
      </c>
      <c r="F89" s="169" t="s">
        <v>155</v>
      </c>
      <c r="H89" s="170">
        <v>1</v>
      </c>
      <c r="I89" s="171"/>
      <c r="L89" s="167"/>
      <c r="M89" s="172"/>
      <c r="T89" s="173"/>
      <c r="AT89" s="168" t="s">
        <v>142</v>
      </c>
      <c r="AU89" s="168" t="s">
        <v>27</v>
      </c>
      <c r="AV89" s="15" t="s">
        <v>138</v>
      </c>
      <c r="AW89" s="15" t="s">
        <v>144</v>
      </c>
      <c r="AX89" s="15" t="s">
        <v>27</v>
      </c>
      <c r="AY89" s="168" t="s">
        <v>131</v>
      </c>
    </row>
    <row r="90" spans="2:65" s="1" customFormat="1" ht="16.5" customHeight="1">
      <c r="B90" s="34"/>
      <c r="C90" s="129" t="s">
        <v>151</v>
      </c>
      <c r="D90" s="129" t="s">
        <v>133</v>
      </c>
      <c r="E90" s="130" t="s">
        <v>731</v>
      </c>
      <c r="F90" s="131" t="s">
        <v>732</v>
      </c>
      <c r="G90" s="132" t="s">
        <v>726</v>
      </c>
      <c r="H90" s="133">
        <v>1</v>
      </c>
      <c r="I90" s="134"/>
      <c r="J90" s="135">
        <f>ROUND(I90*H90,2)</f>
        <v>0</v>
      </c>
      <c r="K90" s="131" t="s">
        <v>35</v>
      </c>
      <c r="L90" s="34"/>
      <c r="M90" s="136" t="s">
        <v>35</v>
      </c>
      <c r="N90" s="137" t="s">
        <v>49</v>
      </c>
      <c r="P90" s="138">
        <f>O90*H90</f>
        <v>0</v>
      </c>
      <c r="Q90" s="138">
        <v>0</v>
      </c>
      <c r="R90" s="138">
        <f>Q90*H90</f>
        <v>0</v>
      </c>
      <c r="S90" s="138">
        <v>0</v>
      </c>
      <c r="T90" s="139">
        <f>S90*H90</f>
        <v>0</v>
      </c>
      <c r="AR90" s="140" t="s">
        <v>27</v>
      </c>
      <c r="AT90" s="140" t="s">
        <v>133</v>
      </c>
      <c r="AU90" s="140" t="s">
        <v>27</v>
      </c>
      <c r="AY90" s="18" t="s">
        <v>131</v>
      </c>
      <c r="BE90" s="141">
        <f>IF(N90="základní",J90,0)</f>
        <v>0</v>
      </c>
      <c r="BF90" s="141">
        <f>IF(N90="snížená",J90,0)</f>
        <v>0</v>
      </c>
      <c r="BG90" s="141">
        <f>IF(N90="zákl. přenesená",J90,0)</f>
        <v>0</v>
      </c>
      <c r="BH90" s="141">
        <f>IF(N90="sníž. přenesená",J90,0)</f>
        <v>0</v>
      </c>
      <c r="BI90" s="141">
        <f>IF(N90="nulová",J90,0)</f>
        <v>0</v>
      </c>
      <c r="BJ90" s="18" t="s">
        <v>27</v>
      </c>
      <c r="BK90" s="141">
        <f>ROUND(I90*H90,2)</f>
        <v>0</v>
      </c>
      <c r="BL90" s="18" t="s">
        <v>27</v>
      </c>
      <c r="BM90" s="140" t="s">
        <v>733</v>
      </c>
    </row>
    <row r="91" spans="2:65" s="12" customFormat="1" ht="11.25">
      <c r="B91" s="146"/>
      <c r="D91" s="147" t="s">
        <v>142</v>
      </c>
      <c r="E91" s="148" t="s">
        <v>35</v>
      </c>
      <c r="F91" s="149" t="s">
        <v>734</v>
      </c>
      <c r="H91" s="148" t="s">
        <v>35</v>
      </c>
      <c r="I91" s="150"/>
      <c r="L91" s="146"/>
      <c r="M91" s="151"/>
      <c r="T91" s="152"/>
      <c r="AT91" s="148" t="s">
        <v>142</v>
      </c>
      <c r="AU91" s="148" t="s">
        <v>27</v>
      </c>
      <c r="AV91" s="12" t="s">
        <v>27</v>
      </c>
      <c r="AW91" s="12" t="s">
        <v>144</v>
      </c>
      <c r="AX91" s="12" t="s">
        <v>78</v>
      </c>
      <c r="AY91" s="148" t="s">
        <v>131</v>
      </c>
    </row>
    <row r="92" spans="2:65" s="13" customFormat="1" ht="11.25">
      <c r="B92" s="153"/>
      <c r="D92" s="147" t="s">
        <v>142</v>
      </c>
      <c r="E92" s="154" t="s">
        <v>35</v>
      </c>
      <c r="F92" s="155" t="s">
        <v>27</v>
      </c>
      <c r="H92" s="156">
        <v>1</v>
      </c>
      <c r="I92" s="157"/>
      <c r="L92" s="153"/>
      <c r="M92" s="158"/>
      <c r="T92" s="159"/>
      <c r="AT92" s="154" t="s">
        <v>142</v>
      </c>
      <c r="AU92" s="154" t="s">
        <v>27</v>
      </c>
      <c r="AV92" s="13" t="s">
        <v>87</v>
      </c>
      <c r="AW92" s="13" t="s">
        <v>144</v>
      </c>
      <c r="AX92" s="13" t="s">
        <v>78</v>
      </c>
      <c r="AY92" s="154" t="s">
        <v>131</v>
      </c>
    </row>
    <row r="93" spans="2:65" s="15" customFormat="1" ht="11.25">
      <c r="B93" s="167"/>
      <c r="D93" s="147" t="s">
        <v>142</v>
      </c>
      <c r="E93" s="168" t="s">
        <v>35</v>
      </c>
      <c r="F93" s="169" t="s">
        <v>155</v>
      </c>
      <c r="H93" s="170">
        <v>1</v>
      </c>
      <c r="I93" s="171"/>
      <c r="L93" s="167"/>
      <c r="M93" s="172"/>
      <c r="T93" s="173"/>
      <c r="AT93" s="168" t="s">
        <v>142</v>
      </c>
      <c r="AU93" s="168" t="s">
        <v>27</v>
      </c>
      <c r="AV93" s="15" t="s">
        <v>138</v>
      </c>
      <c r="AW93" s="15" t="s">
        <v>144</v>
      </c>
      <c r="AX93" s="15" t="s">
        <v>27</v>
      </c>
      <c r="AY93" s="168" t="s">
        <v>131</v>
      </c>
    </row>
    <row r="94" spans="2:65" s="1" customFormat="1" ht="16.5" customHeight="1">
      <c r="B94" s="34"/>
      <c r="C94" s="174" t="s">
        <v>138</v>
      </c>
      <c r="D94" s="174" t="s">
        <v>235</v>
      </c>
      <c r="E94" s="175" t="s">
        <v>735</v>
      </c>
      <c r="F94" s="176" t="s">
        <v>736</v>
      </c>
      <c r="G94" s="177" t="s">
        <v>726</v>
      </c>
      <c r="H94" s="178">
        <v>1</v>
      </c>
      <c r="I94" s="179"/>
      <c r="J94" s="180">
        <f>ROUND(I94*H94,2)</f>
        <v>0</v>
      </c>
      <c r="K94" s="176" t="s">
        <v>35</v>
      </c>
      <c r="L94" s="181"/>
      <c r="M94" s="182" t="s">
        <v>35</v>
      </c>
      <c r="N94" s="183" t="s">
        <v>49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9">
        <f>S94*H94</f>
        <v>0</v>
      </c>
      <c r="AR94" s="140" t="s">
        <v>87</v>
      </c>
      <c r="AT94" s="140" t="s">
        <v>235</v>
      </c>
      <c r="AU94" s="140" t="s">
        <v>27</v>
      </c>
      <c r="AY94" s="18" t="s">
        <v>131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27</v>
      </c>
      <c r="BK94" s="141">
        <f>ROUND(I94*H94,2)</f>
        <v>0</v>
      </c>
      <c r="BL94" s="18" t="s">
        <v>27</v>
      </c>
      <c r="BM94" s="140" t="s">
        <v>737</v>
      </c>
    </row>
    <row r="95" spans="2:65" s="12" customFormat="1" ht="11.25">
      <c r="B95" s="146"/>
      <c r="D95" s="147" t="s">
        <v>142</v>
      </c>
      <c r="E95" s="148" t="s">
        <v>35</v>
      </c>
      <c r="F95" s="149" t="s">
        <v>734</v>
      </c>
      <c r="H95" s="148" t="s">
        <v>35</v>
      </c>
      <c r="I95" s="150"/>
      <c r="L95" s="146"/>
      <c r="M95" s="151"/>
      <c r="T95" s="152"/>
      <c r="AT95" s="148" t="s">
        <v>142</v>
      </c>
      <c r="AU95" s="148" t="s">
        <v>27</v>
      </c>
      <c r="AV95" s="12" t="s">
        <v>27</v>
      </c>
      <c r="AW95" s="12" t="s">
        <v>144</v>
      </c>
      <c r="AX95" s="12" t="s">
        <v>78</v>
      </c>
      <c r="AY95" s="148" t="s">
        <v>131</v>
      </c>
    </row>
    <row r="96" spans="2:65" s="13" customFormat="1" ht="11.25">
      <c r="B96" s="153"/>
      <c r="D96" s="147" t="s">
        <v>142</v>
      </c>
      <c r="E96" s="154" t="s">
        <v>35</v>
      </c>
      <c r="F96" s="155" t="s">
        <v>27</v>
      </c>
      <c r="H96" s="156">
        <v>1</v>
      </c>
      <c r="I96" s="157"/>
      <c r="L96" s="153"/>
      <c r="M96" s="158"/>
      <c r="T96" s="159"/>
      <c r="AT96" s="154" t="s">
        <v>142</v>
      </c>
      <c r="AU96" s="154" t="s">
        <v>27</v>
      </c>
      <c r="AV96" s="13" t="s">
        <v>87</v>
      </c>
      <c r="AW96" s="13" t="s">
        <v>144</v>
      </c>
      <c r="AX96" s="13" t="s">
        <v>78</v>
      </c>
      <c r="AY96" s="154" t="s">
        <v>131</v>
      </c>
    </row>
    <row r="97" spans="2:51" s="15" customFormat="1" ht="11.25">
      <c r="B97" s="167"/>
      <c r="D97" s="147" t="s">
        <v>142</v>
      </c>
      <c r="E97" s="168" t="s">
        <v>35</v>
      </c>
      <c r="F97" s="169" t="s">
        <v>155</v>
      </c>
      <c r="H97" s="170">
        <v>1</v>
      </c>
      <c r="I97" s="171"/>
      <c r="L97" s="167"/>
      <c r="M97" s="188"/>
      <c r="N97" s="189"/>
      <c r="O97" s="189"/>
      <c r="P97" s="189"/>
      <c r="Q97" s="189"/>
      <c r="R97" s="189"/>
      <c r="S97" s="189"/>
      <c r="T97" s="190"/>
      <c r="AT97" s="168" t="s">
        <v>142</v>
      </c>
      <c r="AU97" s="168" t="s">
        <v>27</v>
      </c>
      <c r="AV97" s="15" t="s">
        <v>138</v>
      </c>
      <c r="AW97" s="15" t="s">
        <v>144</v>
      </c>
      <c r="AX97" s="15" t="s">
        <v>27</v>
      </c>
      <c r="AY97" s="168" t="s">
        <v>131</v>
      </c>
    </row>
    <row r="98" spans="2:51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34"/>
    </row>
  </sheetData>
  <sheetProtection algorithmName="SHA-512" hashValue="FNCkG47ELRk0XBR1m8n6gmdtiUpW+9bKaWB8a1qkrDjgHdQ5kHX0MocPy2Rl42nK8QhufZPrR36o7BzmKNcoTw==" saltValue="I9jdpfN58CeJRse9UMmiXTz0skrK137IOFo5E930zD7Yr2bDMr1LzAyNDW0zfJ8XaQ5gO8je6ESn7KiLM5S9Zg==" spinCount="100000" sheet="1" objects="1" scenarios="1" formatColumns="0" formatRows="0" autoFilter="0"/>
  <autoFilter ref="C79:K97" xr:uid="{00000000-0009-0000-0000-000003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97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101</v>
      </c>
      <c r="L4" s="21"/>
      <c r="M4" s="87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3" t="str">
        <f>'Rekapitulace stavby'!K6</f>
        <v>DVT Skalský potok, ř. km 1,9 - 2,6 Skály, rekonstrukce hradítek</v>
      </c>
      <c r="F7" s="314"/>
      <c r="G7" s="314"/>
      <c r="H7" s="314"/>
      <c r="L7" s="21"/>
    </row>
    <row r="8" spans="2:46" s="1" customFormat="1" ht="12" customHeight="1">
      <c r="B8" s="34"/>
      <c r="D8" s="28" t="s">
        <v>102</v>
      </c>
      <c r="L8" s="34"/>
    </row>
    <row r="9" spans="2:46" s="1" customFormat="1" ht="16.5" customHeight="1">
      <c r="B9" s="34"/>
      <c r="E9" s="276" t="s">
        <v>738</v>
      </c>
      <c r="F9" s="315"/>
      <c r="G9" s="315"/>
      <c r="H9" s="315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19</v>
      </c>
      <c r="F11" s="26" t="s">
        <v>35</v>
      </c>
      <c r="I11" s="28" t="s">
        <v>21</v>
      </c>
      <c r="J11" s="26" t="s">
        <v>35</v>
      </c>
      <c r="L11" s="34"/>
    </row>
    <row r="12" spans="2:46" s="1" customFormat="1" ht="12" customHeight="1">
      <c r="B12" s="34"/>
      <c r="D12" s="28" t="s">
        <v>23</v>
      </c>
      <c r="F12" s="26" t="s">
        <v>24</v>
      </c>
      <c r="I12" s="28" t="s">
        <v>25</v>
      </c>
      <c r="J12" s="51" t="str">
        <f>'Rekapitulace stavby'!AN8</f>
        <v>5. 12. 2025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16" t="str">
        <f>'Rekapitulace stavby'!E14</f>
        <v>Vyplň údaj</v>
      </c>
      <c r="F18" s="297"/>
      <c r="G18" s="297"/>
      <c r="H18" s="297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35</v>
      </c>
      <c r="L20" s="34"/>
    </row>
    <row r="21" spans="2:12" s="1" customFormat="1" ht="18" customHeight="1">
      <c r="B21" s="34"/>
      <c r="E21" s="26" t="s">
        <v>39</v>
      </c>
      <c r="I21" s="28" t="s">
        <v>34</v>
      </c>
      <c r="J21" s="26" t="s">
        <v>35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40</v>
      </c>
      <c r="I23" s="28" t="s">
        <v>31</v>
      </c>
      <c r="J23" s="26" t="str">
        <f>IF('Rekapitulace stavby'!AN19="","",'Rekapitulace stavby'!AN19)</f>
        <v/>
      </c>
      <c r="L23" s="34"/>
    </row>
    <row r="24" spans="2:12" s="1" customFormat="1" ht="18" customHeight="1">
      <c r="B24" s="34"/>
      <c r="E24" s="26" t="str">
        <f>IF('Rekapitulace stavby'!E20="","",'Rekapitulace stavby'!E20)</f>
        <v xml:space="preserve"> </v>
      </c>
      <c r="I24" s="28" t="s">
        <v>34</v>
      </c>
      <c r="J24" s="26" t="str">
        <f>IF('Rekapitulace stavby'!AN20="","",'Rekapitulace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42</v>
      </c>
      <c r="L26" s="34"/>
    </row>
    <row r="27" spans="2:12" s="7" customFormat="1" ht="16.5" customHeight="1">
      <c r="B27" s="88"/>
      <c r="E27" s="302" t="s">
        <v>739</v>
      </c>
      <c r="F27" s="302"/>
      <c r="G27" s="302"/>
      <c r="H27" s="302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44</v>
      </c>
      <c r="J30" s="65">
        <f>ROUND(J82,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46</v>
      </c>
      <c r="I32" s="37" t="s">
        <v>45</v>
      </c>
      <c r="J32" s="37" t="s">
        <v>47</v>
      </c>
      <c r="L32" s="34"/>
    </row>
    <row r="33" spans="2:12" s="1" customFormat="1" ht="14.45" customHeight="1">
      <c r="B33" s="34"/>
      <c r="D33" s="54" t="s">
        <v>48</v>
      </c>
      <c r="E33" s="28" t="s">
        <v>49</v>
      </c>
      <c r="F33" s="90">
        <f>ROUND((SUM(BE82:BE125)),  2)</f>
        <v>0</v>
      </c>
      <c r="I33" s="91">
        <v>0.21</v>
      </c>
      <c r="J33" s="90">
        <f>ROUND(((SUM(BE82:BE125))*I33),  2)</f>
        <v>0</v>
      </c>
      <c r="L33" s="34"/>
    </row>
    <row r="34" spans="2:12" s="1" customFormat="1" ht="14.45" customHeight="1">
      <c r="B34" s="34"/>
      <c r="E34" s="28" t="s">
        <v>50</v>
      </c>
      <c r="F34" s="90">
        <f>ROUND((SUM(BF82:BF125)),  2)</f>
        <v>0</v>
      </c>
      <c r="I34" s="91">
        <v>0.12</v>
      </c>
      <c r="J34" s="90">
        <f>ROUND(((SUM(BF82:BF125))*I34),  2)</f>
        <v>0</v>
      </c>
      <c r="L34" s="34"/>
    </row>
    <row r="35" spans="2:12" s="1" customFormat="1" ht="14.45" hidden="1" customHeight="1">
      <c r="B35" s="34"/>
      <c r="E35" s="28" t="s">
        <v>51</v>
      </c>
      <c r="F35" s="90">
        <f>ROUND((SUM(BG82:BG125)),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52</v>
      </c>
      <c r="F36" s="90">
        <f>ROUND((SUM(BH82:BH125)),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53</v>
      </c>
      <c r="F37" s="90">
        <f>ROUND((SUM(BI82:BI125)),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54</v>
      </c>
      <c r="E39" s="56"/>
      <c r="F39" s="56"/>
      <c r="G39" s="94" t="s">
        <v>55</v>
      </c>
      <c r="H39" s="95" t="s">
        <v>56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105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13" t="str">
        <f>E7</f>
        <v>DVT Skalský potok, ř. km 1,9 - 2,6 Skály, rekonstrukce hradítek</v>
      </c>
      <c r="F48" s="314"/>
      <c r="G48" s="314"/>
      <c r="H48" s="314"/>
      <c r="L48" s="34"/>
    </row>
    <row r="49" spans="2:47" s="1" customFormat="1" ht="12" customHeight="1">
      <c r="B49" s="34"/>
      <c r="C49" s="28" t="s">
        <v>102</v>
      </c>
      <c r="L49" s="34"/>
    </row>
    <row r="50" spans="2:47" s="1" customFormat="1" ht="16.5" customHeight="1">
      <c r="B50" s="34"/>
      <c r="E50" s="276" t="str">
        <f>E9</f>
        <v>PS 02 - ASŘ</v>
      </c>
      <c r="F50" s="315"/>
      <c r="G50" s="315"/>
      <c r="H50" s="315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23</v>
      </c>
      <c r="F52" s="26" t="str">
        <f>F12</f>
        <v>Skalský potok, obec Skály</v>
      </c>
      <c r="I52" s="28" t="s">
        <v>25</v>
      </c>
      <c r="J52" s="51" t="str">
        <f>IF(J12="","",J12)</f>
        <v>5. 12. 2025</v>
      </c>
      <c r="L52" s="34"/>
    </row>
    <row r="53" spans="2:47" s="1" customFormat="1" ht="6.95" customHeight="1">
      <c r="B53" s="34"/>
      <c r="L53" s="34"/>
    </row>
    <row r="54" spans="2:47" s="1" customFormat="1" ht="40.15" customHeight="1">
      <c r="B54" s="34"/>
      <c r="C54" s="28" t="s">
        <v>30</v>
      </c>
      <c r="F54" s="26" t="str">
        <f>E15</f>
        <v>Povodí Vltavy, státní podnik, Holečkova 3178/8, Pr</v>
      </c>
      <c r="I54" s="28" t="s">
        <v>38</v>
      </c>
      <c r="J54" s="32" t="str">
        <f>E21</f>
        <v>Petr Děták, Zahorčice 54, Boršov nad Vltavou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40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106</v>
      </c>
      <c r="D57" s="92"/>
      <c r="E57" s="92"/>
      <c r="F57" s="92"/>
      <c r="G57" s="92"/>
      <c r="H57" s="92"/>
      <c r="I57" s="92"/>
      <c r="J57" s="99" t="s">
        <v>107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76</v>
      </c>
      <c r="J59" s="65">
        <f>J82</f>
        <v>0</v>
      </c>
      <c r="L59" s="34"/>
      <c r="AU59" s="18" t="s">
        <v>108</v>
      </c>
    </row>
    <row r="60" spans="2:47" s="8" customFormat="1" ht="24.95" customHeight="1">
      <c r="B60" s="101"/>
      <c r="D60" s="102" t="s">
        <v>740</v>
      </c>
      <c r="E60" s="103"/>
      <c r="F60" s="103"/>
      <c r="G60" s="103"/>
      <c r="H60" s="103"/>
      <c r="I60" s="103"/>
      <c r="J60" s="104">
        <f>J83</f>
        <v>0</v>
      </c>
      <c r="L60" s="101"/>
    </row>
    <row r="61" spans="2:47" s="9" customFormat="1" ht="19.899999999999999" customHeight="1">
      <c r="B61" s="105"/>
      <c r="D61" s="106" t="s">
        <v>741</v>
      </c>
      <c r="E61" s="107"/>
      <c r="F61" s="107"/>
      <c r="G61" s="107"/>
      <c r="H61" s="107"/>
      <c r="I61" s="107"/>
      <c r="J61" s="108">
        <f>J84</f>
        <v>0</v>
      </c>
      <c r="L61" s="105"/>
    </row>
    <row r="62" spans="2:47" s="9" customFormat="1" ht="19.899999999999999" customHeight="1">
      <c r="B62" s="105"/>
      <c r="D62" s="106" t="s">
        <v>742</v>
      </c>
      <c r="E62" s="107"/>
      <c r="F62" s="107"/>
      <c r="G62" s="107"/>
      <c r="H62" s="107"/>
      <c r="I62" s="107"/>
      <c r="J62" s="108">
        <f>J101</f>
        <v>0</v>
      </c>
      <c r="L62" s="105"/>
    </row>
    <row r="63" spans="2:47" s="1" customFormat="1" ht="21.75" customHeight="1">
      <c r="B63" s="34"/>
      <c r="L63" s="34"/>
    </row>
    <row r="64" spans="2:47" s="1" customFormat="1" ht="6.95" customHeight="1"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34"/>
    </row>
    <row r="68" spans="2:12" s="1" customFormat="1" ht="6.95" customHeight="1"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34"/>
    </row>
    <row r="69" spans="2:12" s="1" customFormat="1" ht="24.95" customHeight="1">
      <c r="B69" s="34"/>
      <c r="C69" s="22" t="s">
        <v>118</v>
      </c>
      <c r="L69" s="34"/>
    </row>
    <row r="70" spans="2:12" s="1" customFormat="1" ht="6.95" customHeight="1">
      <c r="B70" s="34"/>
      <c r="L70" s="34"/>
    </row>
    <row r="71" spans="2:12" s="1" customFormat="1" ht="12" customHeight="1">
      <c r="B71" s="34"/>
      <c r="C71" s="28" t="s">
        <v>16</v>
      </c>
      <c r="L71" s="34"/>
    </row>
    <row r="72" spans="2:12" s="1" customFormat="1" ht="16.5" customHeight="1">
      <c r="B72" s="34"/>
      <c r="E72" s="313" t="str">
        <f>E7</f>
        <v>DVT Skalský potok, ř. km 1,9 - 2,6 Skály, rekonstrukce hradítek</v>
      </c>
      <c r="F72" s="314"/>
      <c r="G72" s="314"/>
      <c r="H72" s="314"/>
      <c r="L72" s="34"/>
    </row>
    <row r="73" spans="2:12" s="1" customFormat="1" ht="12" customHeight="1">
      <c r="B73" s="34"/>
      <c r="C73" s="28" t="s">
        <v>102</v>
      </c>
      <c r="L73" s="34"/>
    </row>
    <row r="74" spans="2:12" s="1" customFormat="1" ht="16.5" customHeight="1">
      <c r="B74" s="34"/>
      <c r="E74" s="276" t="str">
        <f>E9</f>
        <v>PS 02 - ASŘ</v>
      </c>
      <c r="F74" s="315"/>
      <c r="G74" s="315"/>
      <c r="H74" s="315"/>
      <c r="L74" s="34"/>
    </row>
    <row r="75" spans="2:12" s="1" customFormat="1" ht="6.95" customHeight="1">
      <c r="B75" s="34"/>
      <c r="L75" s="34"/>
    </row>
    <row r="76" spans="2:12" s="1" customFormat="1" ht="12" customHeight="1">
      <c r="B76" s="34"/>
      <c r="C76" s="28" t="s">
        <v>23</v>
      </c>
      <c r="F76" s="26" t="str">
        <f>F12</f>
        <v>Skalský potok, obec Skály</v>
      </c>
      <c r="I76" s="28" t="s">
        <v>25</v>
      </c>
      <c r="J76" s="51" t="str">
        <f>IF(J12="","",J12)</f>
        <v>5. 12. 2025</v>
      </c>
      <c r="L76" s="34"/>
    </row>
    <row r="77" spans="2:12" s="1" customFormat="1" ht="6.95" customHeight="1">
      <c r="B77" s="34"/>
      <c r="L77" s="34"/>
    </row>
    <row r="78" spans="2:12" s="1" customFormat="1" ht="40.15" customHeight="1">
      <c r="B78" s="34"/>
      <c r="C78" s="28" t="s">
        <v>30</v>
      </c>
      <c r="F78" s="26" t="str">
        <f>E15</f>
        <v>Povodí Vltavy, státní podnik, Holečkova 3178/8, Pr</v>
      </c>
      <c r="I78" s="28" t="s">
        <v>38</v>
      </c>
      <c r="J78" s="32" t="str">
        <f>E21</f>
        <v>Petr Děták, Zahorčice 54, Boršov nad Vltavou</v>
      </c>
      <c r="L78" s="34"/>
    </row>
    <row r="79" spans="2:12" s="1" customFormat="1" ht="15.2" customHeight="1">
      <c r="B79" s="34"/>
      <c r="C79" s="28" t="s">
        <v>36</v>
      </c>
      <c r="F79" s="26" t="str">
        <f>IF(E18="","",E18)</f>
        <v>Vyplň údaj</v>
      </c>
      <c r="I79" s="28" t="s">
        <v>40</v>
      </c>
      <c r="J79" s="32" t="str">
        <f>E24</f>
        <v xml:space="preserve"> </v>
      </c>
      <c r="L79" s="34"/>
    </row>
    <row r="80" spans="2:12" s="1" customFormat="1" ht="10.35" customHeight="1">
      <c r="B80" s="34"/>
      <c r="L80" s="34"/>
    </row>
    <row r="81" spans="2:65" s="10" customFormat="1" ht="29.25" customHeight="1">
      <c r="B81" s="109"/>
      <c r="C81" s="110" t="s">
        <v>119</v>
      </c>
      <c r="D81" s="111" t="s">
        <v>63</v>
      </c>
      <c r="E81" s="111" t="s">
        <v>59</v>
      </c>
      <c r="F81" s="111" t="s">
        <v>60</v>
      </c>
      <c r="G81" s="111" t="s">
        <v>120</v>
      </c>
      <c r="H81" s="111" t="s">
        <v>121</v>
      </c>
      <c r="I81" s="111" t="s">
        <v>122</v>
      </c>
      <c r="J81" s="111" t="s">
        <v>107</v>
      </c>
      <c r="K81" s="112" t="s">
        <v>123</v>
      </c>
      <c r="L81" s="109"/>
      <c r="M81" s="58" t="s">
        <v>35</v>
      </c>
      <c r="N81" s="59" t="s">
        <v>48</v>
      </c>
      <c r="O81" s="59" t="s">
        <v>124</v>
      </c>
      <c r="P81" s="59" t="s">
        <v>125</v>
      </c>
      <c r="Q81" s="59" t="s">
        <v>126</v>
      </c>
      <c r="R81" s="59" t="s">
        <v>127</v>
      </c>
      <c r="S81" s="59" t="s">
        <v>128</v>
      </c>
      <c r="T81" s="60" t="s">
        <v>129</v>
      </c>
    </row>
    <row r="82" spans="2:65" s="1" customFormat="1" ht="22.9" customHeight="1">
      <c r="B82" s="34"/>
      <c r="C82" s="63" t="s">
        <v>130</v>
      </c>
      <c r="J82" s="113">
        <f>BK82</f>
        <v>0</v>
      </c>
      <c r="L82" s="34"/>
      <c r="M82" s="61"/>
      <c r="N82" s="52"/>
      <c r="O82" s="52"/>
      <c r="P82" s="114">
        <f>P83</f>
        <v>0</v>
      </c>
      <c r="Q82" s="52"/>
      <c r="R82" s="114">
        <f>R83</f>
        <v>14.59172</v>
      </c>
      <c r="S82" s="52"/>
      <c r="T82" s="115">
        <f>T83</f>
        <v>0</v>
      </c>
      <c r="AT82" s="18" t="s">
        <v>77</v>
      </c>
      <c r="AU82" s="18" t="s">
        <v>108</v>
      </c>
      <c r="BK82" s="116">
        <f>BK83</f>
        <v>0</v>
      </c>
    </row>
    <row r="83" spans="2:65" s="11" customFormat="1" ht="25.9" customHeight="1">
      <c r="B83" s="117"/>
      <c r="D83" s="118" t="s">
        <v>77</v>
      </c>
      <c r="E83" s="119" t="s">
        <v>722</v>
      </c>
      <c r="F83" s="119" t="s">
        <v>96</v>
      </c>
      <c r="I83" s="120"/>
      <c r="J83" s="121">
        <f>BK83</f>
        <v>0</v>
      </c>
      <c r="L83" s="117"/>
      <c r="M83" s="122"/>
      <c r="P83" s="123">
        <f>P84+P101</f>
        <v>0</v>
      </c>
      <c r="R83" s="123">
        <f>R84+R101</f>
        <v>14.59172</v>
      </c>
      <c r="T83" s="124">
        <f>T84+T101</f>
        <v>0</v>
      </c>
      <c r="AR83" s="118" t="s">
        <v>27</v>
      </c>
      <c r="AT83" s="125" t="s">
        <v>77</v>
      </c>
      <c r="AU83" s="125" t="s">
        <v>78</v>
      </c>
      <c r="AY83" s="118" t="s">
        <v>131</v>
      </c>
      <c r="BK83" s="126">
        <f>BK84+BK101</f>
        <v>0</v>
      </c>
    </row>
    <row r="84" spans="2:65" s="11" customFormat="1" ht="22.9" customHeight="1">
      <c r="B84" s="117"/>
      <c r="D84" s="118" t="s">
        <v>77</v>
      </c>
      <c r="E84" s="127" t="s">
        <v>743</v>
      </c>
      <c r="F84" s="127" t="s">
        <v>744</v>
      </c>
      <c r="I84" s="120"/>
      <c r="J84" s="128">
        <f>BK84</f>
        <v>0</v>
      </c>
      <c r="L84" s="117"/>
      <c r="M84" s="122"/>
      <c r="P84" s="123">
        <f>SUM(P85:P100)</f>
        <v>0</v>
      </c>
      <c r="R84" s="123">
        <f>SUM(R85:R100)</f>
        <v>0</v>
      </c>
      <c r="T84" s="124">
        <f>SUM(T85:T100)</f>
        <v>0</v>
      </c>
      <c r="AR84" s="118" t="s">
        <v>151</v>
      </c>
      <c r="AT84" s="125" t="s">
        <v>77</v>
      </c>
      <c r="AU84" s="125" t="s">
        <v>27</v>
      </c>
      <c r="AY84" s="118" t="s">
        <v>131</v>
      </c>
      <c r="BK84" s="126">
        <f>SUM(BK85:BK100)</f>
        <v>0</v>
      </c>
    </row>
    <row r="85" spans="2:65" s="1" customFormat="1" ht="16.5" customHeight="1">
      <c r="B85" s="34"/>
      <c r="C85" s="129" t="s">
        <v>27</v>
      </c>
      <c r="D85" s="129" t="s">
        <v>133</v>
      </c>
      <c r="E85" s="130" t="s">
        <v>724</v>
      </c>
      <c r="F85" s="131" t="s">
        <v>745</v>
      </c>
      <c r="G85" s="132" t="s">
        <v>726</v>
      </c>
      <c r="H85" s="133">
        <v>1</v>
      </c>
      <c r="I85" s="134"/>
      <c r="J85" s="135">
        <f>ROUND(I85*H85,2)</f>
        <v>0</v>
      </c>
      <c r="K85" s="131" t="s">
        <v>35</v>
      </c>
      <c r="L85" s="34"/>
      <c r="M85" s="136" t="s">
        <v>35</v>
      </c>
      <c r="N85" s="137" t="s">
        <v>49</v>
      </c>
      <c r="P85" s="138">
        <f>O85*H85</f>
        <v>0</v>
      </c>
      <c r="Q85" s="138">
        <v>0</v>
      </c>
      <c r="R85" s="138">
        <f>Q85*H85</f>
        <v>0</v>
      </c>
      <c r="S85" s="138">
        <v>0</v>
      </c>
      <c r="T85" s="139">
        <f>S85*H85</f>
        <v>0</v>
      </c>
      <c r="AR85" s="140" t="s">
        <v>27</v>
      </c>
      <c r="AT85" s="140" t="s">
        <v>133</v>
      </c>
      <c r="AU85" s="140" t="s">
        <v>87</v>
      </c>
      <c r="AY85" s="18" t="s">
        <v>131</v>
      </c>
      <c r="BE85" s="141">
        <f>IF(N85="základní",J85,0)</f>
        <v>0</v>
      </c>
      <c r="BF85" s="141">
        <f>IF(N85="snížená",J85,0)</f>
        <v>0</v>
      </c>
      <c r="BG85" s="141">
        <f>IF(N85="zákl. přenesená",J85,0)</f>
        <v>0</v>
      </c>
      <c r="BH85" s="141">
        <f>IF(N85="sníž. přenesená",J85,0)</f>
        <v>0</v>
      </c>
      <c r="BI85" s="141">
        <f>IF(N85="nulová",J85,0)</f>
        <v>0</v>
      </c>
      <c r="BJ85" s="18" t="s">
        <v>27</v>
      </c>
      <c r="BK85" s="141">
        <f>ROUND(I85*H85,2)</f>
        <v>0</v>
      </c>
      <c r="BL85" s="18" t="s">
        <v>27</v>
      </c>
      <c r="BM85" s="140" t="s">
        <v>87</v>
      </c>
    </row>
    <row r="86" spans="2:65" s="12" customFormat="1" ht="11.25">
      <c r="B86" s="146"/>
      <c r="D86" s="147" t="s">
        <v>142</v>
      </c>
      <c r="E86" s="148" t="s">
        <v>35</v>
      </c>
      <c r="F86" s="149" t="s">
        <v>746</v>
      </c>
      <c r="H86" s="148" t="s">
        <v>35</v>
      </c>
      <c r="I86" s="150"/>
      <c r="L86" s="146"/>
      <c r="M86" s="151"/>
      <c r="T86" s="152"/>
      <c r="AT86" s="148" t="s">
        <v>142</v>
      </c>
      <c r="AU86" s="148" t="s">
        <v>87</v>
      </c>
      <c r="AV86" s="12" t="s">
        <v>27</v>
      </c>
      <c r="AW86" s="12" t="s">
        <v>144</v>
      </c>
      <c r="AX86" s="12" t="s">
        <v>78</v>
      </c>
      <c r="AY86" s="148" t="s">
        <v>131</v>
      </c>
    </row>
    <row r="87" spans="2:65" s="13" customFormat="1" ht="11.25">
      <c r="B87" s="153"/>
      <c r="D87" s="147" t="s">
        <v>142</v>
      </c>
      <c r="E87" s="154" t="s">
        <v>35</v>
      </c>
      <c r="F87" s="155" t="s">
        <v>27</v>
      </c>
      <c r="H87" s="156">
        <v>1</v>
      </c>
      <c r="I87" s="157"/>
      <c r="L87" s="153"/>
      <c r="M87" s="158"/>
      <c r="T87" s="159"/>
      <c r="AT87" s="154" t="s">
        <v>142</v>
      </c>
      <c r="AU87" s="154" t="s">
        <v>87</v>
      </c>
      <c r="AV87" s="13" t="s">
        <v>87</v>
      </c>
      <c r="AW87" s="13" t="s">
        <v>144</v>
      </c>
      <c r="AX87" s="13" t="s">
        <v>78</v>
      </c>
      <c r="AY87" s="154" t="s">
        <v>131</v>
      </c>
    </row>
    <row r="88" spans="2:65" s="15" customFormat="1" ht="11.25">
      <c r="B88" s="167"/>
      <c r="D88" s="147" t="s">
        <v>142</v>
      </c>
      <c r="E88" s="168" t="s">
        <v>35</v>
      </c>
      <c r="F88" s="169" t="s">
        <v>155</v>
      </c>
      <c r="H88" s="170">
        <v>1</v>
      </c>
      <c r="I88" s="171"/>
      <c r="L88" s="167"/>
      <c r="M88" s="172"/>
      <c r="T88" s="173"/>
      <c r="AT88" s="168" t="s">
        <v>142</v>
      </c>
      <c r="AU88" s="168" t="s">
        <v>87</v>
      </c>
      <c r="AV88" s="15" t="s">
        <v>138</v>
      </c>
      <c r="AW88" s="15" t="s">
        <v>144</v>
      </c>
      <c r="AX88" s="15" t="s">
        <v>27</v>
      </c>
      <c r="AY88" s="168" t="s">
        <v>131</v>
      </c>
    </row>
    <row r="89" spans="2:65" s="1" customFormat="1" ht="16.5" customHeight="1">
      <c r="B89" s="34"/>
      <c r="C89" s="174" t="s">
        <v>87</v>
      </c>
      <c r="D89" s="174" t="s">
        <v>235</v>
      </c>
      <c r="E89" s="175" t="s">
        <v>728</v>
      </c>
      <c r="F89" s="176" t="s">
        <v>747</v>
      </c>
      <c r="G89" s="177" t="s">
        <v>726</v>
      </c>
      <c r="H89" s="178">
        <v>1</v>
      </c>
      <c r="I89" s="179"/>
      <c r="J89" s="180">
        <f>ROUND(I89*H89,2)</f>
        <v>0</v>
      </c>
      <c r="K89" s="176" t="s">
        <v>35</v>
      </c>
      <c r="L89" s="181"/>
      <c r="M89" s="182" t="s">
        <v>35</v>
      </c>
      <c r="N89" s="183" t="s">
        <v>49</v>
      </c>
      <c r="P89" s="138">
        <f>O89*H89</f>
        <v>0</v>
      </c>
      <c r="Q89" s="138">
        <v>0</v>
      </c>
      <c r="R89" s="138">
        <f>Q89*H89</f>
        <v>0</v>
      </c>
      <c r="S89" s="138">
        <v>0</v>
      </c>
      <c r="T89" s="139">
        <f>S89*H89</f>
        <v>0</v>
      </c>
      <c r="AR89" s="140" t="s">
        <v>87</v>
      </c>
      <c r="AT89" s="140" t="s">
        <v>235</v>
      </c>
      <c r="AU89" s="140" t="s">
        <v>87</v>
      </c>
      <c r="AY89" s="18" t="s">
        <v>131</v>
      </c>
      <c r="BE89" s="141">
        <f>IF(N89="základní",J89,0)</f>
        <v>0</v>
      </c>
      <c r="BF89" s="141">
        <f>IF(N89="snížená",J89,0)</f>
        <v>0</v>
      </c>
      <c r="BG89" s="141">
        <f>IF(N89="zákl. přenesená",J89,0)</f>
        <v>0</v>
      </c>
      <c r="BH89" s="141">
        <f>IF(N89="sníž. přenesená",J89,0)</f>
        <v>0</v>
      </c>
      <c r="BI89" s="141">
        <f>IF(N89="nulová",J89,0)</f>
        <v>0</v>
      </c>
      <c r="BJ89" s="18" t="s">
        <v>27</v>
      </c>
      <c r="BK89" s="141">
        <f>ROUND(I89*H89,2)</f>
        <v>0</v>
      </c>
      <c r="BL89" s="18" t="s">
        <v>27</v>
      </c>
      <c r="BM89" s="140" t="s">
        <v>748</v>
      </c>
    </row>
    <row r="90" spans="2:65" s="12" customFormat="1" ht="11.25">
      <c r="B90" s="146"/>
      <c r="D90" s="147" t="s">
        <v>142</v>
      </c>
      <c r="E90" s="148" t="s">
        <v>35</v>
      </c>
      <c r="F90" s="149" t="s">
        <v>746</v>
      </c>
      <c r="H90" s="148" t="s">
        <v>35</v>
      </c>
      <c r="I90" s="150"/>
      <c r="L90" s="146"/>
      <c r="M90" s="151"/>
      <c r="T90" s="152"/>
      <c r="AT90" s="148" t="s">
        <v>142</v>
      </c>
      <c r="AU90" s="148" t="s">
        <v>87</v>
      </c>
      <c r="AV90" s="12" t="s">
        <v>27</v>
      </c>
      <c r="AW90" s="12" t="s">
        <v>144</v>
      </c>
      <c r="AX90" s="12" t="s">
        <v>78</v>
      </c>
      <c r="AY90" s="148" t="s">
        <v>131</v>
      </c>
    </row>
    <row r="91" spans="2:65" s="13" customFormat="1" ht="11.25">
      <c r="B91" s="153"/>
      <c r="D91" s="147" t="s">
        <v>142</v>
      </c>
      <c r="E91" s="154" t="s">
        <v>35</v>
      </c>
      <c r="F91" s="155" t="s">
        <v>27</v>
      </c>
      <c r="H91" s="156">
        <v>1</v>
      </c>
      <c r="I91" s="157"/>
      <c r="L91" s="153"/>
      <c r="M91" s="158"/>
      <c r="T91" s="159"/>
      <c r="AT91" s="154" t="s">
        <v>142</v>
      </c>
      <c r="AU91" s="154" t="s">
        <v>87</v>
      </c>
      <c r="AV91" s="13" t="s">
        <v>87</v>
      </c>
      <c r="AW91" s="13" t="s">
        <v>144</v>
      </c>
      <c r="AX91" s="13" t="s">
        <v>78</v>
      </c>
      <c r="AY91" s="154" t="s">
        <v>131</v>
      </c>
    </row>
    <row r="92" spans="2:65" s="15" customFormat="1" ht="11.25">
      <c r="B92" s="167"/>
      <c r="D92" s="147" t="s">
        <v>142</v>
      </c>
      <c r="E92" s="168" t="s">
        <v>35</v>
      </c>
      <c r="F92" s="169" t="s">
        <v>155</v>
      </c>
      <c r="H92" s="170">
        <v>1</v>
      </c>
      <c r="I92" s="171"/>
      <c r="L92" s="167"/>
      <c r="M92" s="172"/>
      <c r="T92" s="173"/>
      <c r="AT92" s="168" t="s">
        <v>142</v>
      </c>
      <c r="AU92" s="168" t="s">
        <v>87</v>
      </c>
      <c r="AV92" s="15" t="s">
        <v>138</v>
      </c>
      <c r="AW92" s="15" t="s">
        <v>144</v>
      </c>
      <c r="AX92" s="15" t="s">
        <v>27</v>
      </c>
      <c r="AY92" s="168" t="s">
        <v>131</v>
      </c>
    </row>
    <row r="93" spans="2:65" s="1" customFormat="1" ht="16.5" customHeight="1">
      <c r="B93" s="34"/>
      <c r="C93" s="129" t="s">
        <v>151</v>
      </c>
      <c r="D93" s="129" t="s">
        <v>133</v>
      </c>
      <c r="E93" s="130" t="s">
        <v>731</v>
      </c>
      <c r="F93" s="131" t="s">
        <v>749</v>
      </c>
      <c r="G93" s="132" t="s">
        <v>726</v>
      </c>
      <c r="H93" s="133">
        <v>1</v>
      </c>
      <c r="I93" s="134"/>
      <c r="J93" s="135">
        <f>ROUND(I93*H93,2)</f>
        <v>0</v>
      </c>
      <c r="K93" s="131" t="s">
        <v>35</v>
      </c>
      <c r="L93" s="34"/>
      <c r="M93" s="136" t="s">
        <v>35</v>
      </c>
      <c r="N93" s="137" t="s">
        <v>49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9">
        <f>S93*H93</f>
        <v>0</v>
      </c>
      <c r="AR93" s="140" t="s">
        <v>27</v>
      </c>
      <c r="AT93" s="140" t="s">
        <v>133</v>
      </c>
      <c r="AU93" s="140" t="s">
        <v>87</v>
      </c>
      <c r="AY93" s="18" t="s">
        <v>131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27</v>
      </c>
      <c r="BK93" s="141">
        <f>ROUND(I93*H93,2)</f>
        <v>0</v>
      </c>
      <c r="BL93" s="18" t="s">
        <v>27</v>
      </c>
      <c r="BM93" s="140" t="s">
        <v>733</v>
      </c>
    </row>
    <row r="94" spans="2:65" s="12" customFormat="1" ht="11.25">
      <c r="B94" s="146"/>
      <c r="D94" s="147" t="s">
        <v>142</v>
      </c>
      <c r="E94" s="148" t="s">
        <v>35</v>
      </c>
      <c r="F94" s="149" t="s">
        <v>750</v>
      </c>
      <c r="H94" s="148" t="s">
        <v>35</v>
      </c>
      <c r="I94" s="150"/>
      <c r="L94" s="146"/>
      <c r="M94" s="151"/>
      <c r="T94" s="152"/>
      <c r="AT94" s="148" t="s">
        <v>142</v>
      </c>
      <c r="AU94" s="148" t="s">
        <v>87</v>
      </c>
      <c r="AV94" s="12" t="s">
        <v>27</v>
      </c>
      <c r="AW94" s="12" t="s">
        <v>144</v>
      </c>
      <c r="AX94" s="12" t="s">
        <v>78</v>
      </c>
      <c r="AY94" s="148" t="s">
        <v>131</v>
      </c>
    </row>
    <row r="95" spans="2:65" s="13" customFormat="1" ht="11.25">
      <c r="B95" s="153"/>
      <c r="D95" s="147" t="s">
        <v>142</v>
      </c>
      <c r="E95" s="154" t="s">
        <v>35</v>
      </c>
      <c r="F95" s="155" t="s">
        <v>27</v>
      </c>
      <c r="H95" s="156">
        <v>1</v>
      </c>
      <c r="I95" s="157"/>
      <c r="L95" s="153"/>
      <c r="M95" s="158"/>
      <c r="T95" s="159"/>
      <c r="AT95" s="154" t="s">
        <v>142</v>
      </c>
      <c r="AU95" s="154" t="s">
        <v>87</v>
      </c>
      <c r="AV95" s="13" t="s">
        <v>87</v>
      </c>
      <c r="AW95" s="13" t="s">
        <v>144</v>
      </c>
      <c r="AX95" s="13" t="s">
        <v>78</v>
      </c>
      <c r="AY95" s="154" t="s">
        <v>131</v>
      </c>
    </row>
    <row r="96" spans="2:65" s="15" customFormat="1" ht="11.25">
      <c r="B96" s="167"/>
      <c r="D96" s="147" t="s">
        <v>142</v>
      </c>
      <c r="E96" s="168" t="s">
        <v>35</v>
      </c>
      <c r="F96" s="169" t="s">
        <v>155</v>
      </c>
      <c r="H96" s="170">
        <v>1</v>
      </c>
      <c r="I96" s="171"/>
      <c r="L96" s="167"/>
      <c r="M96" s="172"/>
      <c r="T96" s="173"/>
      <c r="AT96" s="168" t="s">
        <v>142</v>
      </c>
      <c r="AU96" s="168" t="s">
        <v>87</v>
      </c>
      <c r="AV96" s="15" t="s">
        <v>138</v>
      </c>
      <c r="AW96" s="15" t="s">
        <v>144</v>
      </c>
      <c r="AX96" s="15" t="s">
        <v>27</v>
      </c>
      <c r="AY96" s="168" t="s">
        <v>131</v>
      </c>
    </row>
    <row r="97" spans="2:65" s="1" customFormat="1" ht="16.5" customHeight="1">
      <c r="B97" s="34"/>
      <c r="C97" s="174" t="s">
        <v>138</v>
      </c>
      <c r="D97" s="174" t="s">
        <v>235</v>
      </c>
      <c r="E97" s="175" t="s">
        <v>735</v>
      </c>
      <c r="F97" s="176" t="s">
        <v>751</v>
      </c>
      <c r="G97" s="177" t="s">
        <v>726</v>
      </c>
      <c r="H97" s="178">
        <v>1</v>
      </c>
      <c r="I97" s="179"/>
      <c r="J97" s="180">
        <f>ROUND(I97*H97,2)</f>
        <v>0</v>
      </c>
      <c r="K97" s="176" t="s">
        <v>35</v>
      </c>
      <c r="L97" s="181"/>
      <c r="M97" s="182" t="s">
        <v>35</v>
      </c>
      <c r="N97" s="183" t="s">
        <v>49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9">
        <f>S97*H97</f>
        <v>0</v>
      </c>
      <c r="AR97" s="140" t="s">
        <v>87</v>
      </c>
      <c r="AT97" s="140" t="s">
        <v>235</v>
      </c>
      <c r="AU97" s="140" t="s">
        <v>87</v>
      </c>
      <c r="AY97" s="18" t="s">
        <v>131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27</v>
      </c>
      <c r="BK97" s="141">
        <f>ROUND(I97*H97,2)</f>
        <v>0</v>
      </c>
      <c r="BL97" s="18" t="s">
        <v>27</v>
      </c>
      <c r="BM97" s="140" t="s">
        <v>752</v>
      </c>
    </row>
    <row r="98" spans="2:65" s="12" customFormat="1" ht="11.25">
      <c r="B98" s="146"/>
      <c r="D98" s="147" t="s">
        <v>142</v>
      </c>
      <c r="E98" s="148" t="s">
        <v>35</v>
      </c>
      <c r="F98" s="149" t="s">
        <v>750</v>
      </c>
      <c r="H98" s="148" t="s">
        <v>35</v>
      </c>
      <c r="I98" s="150"/>
      <c r="L98" s="146"/>
      <c r="M98" s="151"/>
      <c r="T98" s="152"/>
      <c r="AT98" s="148" t="s">
        <v>142</v>
      </c>
      <c r="AU98" s="148" t="s">
        <v>87</v>
      </c>
      <c r="AV98" s="12" t="s">
        <v>27</v>
      </c>
      <c r="AW98" s="12" t="s">
        <v>144</v>
      </c>
      <c r="AX98" s="12" t="s">
        <v>78</v>
      </c>
      <c r="AY98" s="148" t="s">
        <v>131</v>
      </c>
    </row>
    <row r="99" spans="2:65" s="13" customFormat="1" ht="11.25">
      <c r="B99" s="153"/>
      <c r="D99" s="147" t="s">
        <v>142</v>
      </c>
      <c r="E99" s="154" t="s">
        <v>35</v>
      </c>
      <c r="F99" s="155" t="s">
        <v>27</v>
      </c>
      <c r="H99" s="156">
        <v>1</v>
      </c>
      <c r="I99" s="157"/>
      <c r="L99" s="153"/>
      <c r="M99" s="158"/>
      <c r="T99" s="159"/>
      <c r="AT99" s="154" t="s">
        <v>142</v>
      </c>
      <c r="AU99" s="154" t="s">
        <v>87</v>
      </c>
      <c r="AV99" s="13" t="s">
        <v>87</v>
      </c>
      <c r="AW99" s="13" t="s">
        <v>144</v>
      </c>
      <c r="AX99" s="13" t="s">
        <v>78</v>
      </c>
      <c r="AY99" s="154" t="s">
        <v>131</v>
      </c>
    </row>
    <row r="100" spans="2:65" s="15" customFormat="1" ht="11.25">
      <c r="B100" s="167"/>
      <c r="D100" s="147" t="s">
        <v>142</v>
      </c>
      <c r="E100" s="168" t="s">
        <v>35</v>
      </c>
      <c r="F100" s="169" t="s">
        <v>155</v>
      </c>
      <c r="H100" s="170">
        <v>1</v>
      </c>
      <c r="I100" s="171"/>
      <c r="L100" s="167"/>
      <c r="M100" s="172"/>
      <c r="T100" s="173"/>
      <c r="AT100" s="168" t="s">
        <v>142</v>
      </c>
      <c r="AU100" s="168" t="s">
        <v>87</v>
      </c>
      <c r="AV100" s="15" t="s">
        <v>138</v>
      </c>
      <c r="AW100" s="15" t="s">
        <v>144</v>
      </c>
      <c r="AX100" s="15" t="s">
        <v>27</v>
      </c>
      <c r="AY100" s="168" t="s">
        <v>131</v>
      </c>
    </row>
    <row r="101" spans="2:65" s="11" customFormat="1" ht="22.9" customHeight="1">
      <c r="B101" s="117"/>
      <c r="D101" s="118" t="s">
        <v>77</v>
      </c>
      <c r="E101" s="127" t="s">
        <v>753</v>
      </c>
      <c r="F101" s="127" t="s">
        <v>754</v>
      </c>
      <c r="I101" s="120"/>
      <c r="J101" s="128">
        <f>BK101</f>
        <v>0</v>
      </c>
      <c r="L101" s="117"/>
      <c r="M101" s="122"/>
      <c r="P101" s="123">
        <f>SUM(P102:P125)</f>
        <v>0</v>
      </c>
      <c r="R101" s="123">
        <f>SUM(R102:R125)</f>
        <v>14.59172</v>
      </c>
      <c r="T101" s="124">
        <f>SUM(T102:T125)</f>
        <v>0</v>
      </c>
      <c r="AR101" s="118" t="s">
        <v>151</v>
      </c>
      <c r="AT101" s="125" t="s">
        <v>77</v>
      </c>
      <c r="AU101" s="125" t="s">
        <v>27</v>
      </c>
      <c r="AY101" s="118" t="s">
        <v>131</v>
      </c>
      <c r="BK101" s="126">
        <f>SUM(BK102:BK125)</f>
        <v>0</v>
      </c>
    </row>
    <row r="102" spans="2:65" s="1" customFormat="1" ht="24.2" customHeight="1">
      <c r="B102" s="34"/>
      <c r="C102" s="129" t="s">
        <v>180</v>
      </c>
      <c r="D102" s="129" t="s">
        <v>133</v>
      </c>
      <c r="E102" s="130" t="s">
        <v>755</v>
      </c>
      <c r="F102" s="131" t="s">
        <v>756</v>
      </c>
      <c r="G102" s="132" t="s">
        <v>386</v>
      </c>
      <c r="H102" s="133">
        <v>55</v>
      </c>
      <c r="I102" s="134"/>
      <c r="J102" s="135">
        <f>ROUND(I102*H102,2)</f>
        <v>0</v>
      </c>
      <c r="K102" s="131" t="s">
        <v>137</v>
      </c>
      <c r="L102" s="34"/>
      <c r="M102" s="136" t="s">
        <v>35</v>
      </c>
      <c r="N102" s="137" t="s">
        <v>49</v>
      </c>
      <c r="P102" s="138">
        <f>O102*H102</f>
        <v>0</v>
      </c>
      <c r="Q102" s="138">
        <v>0.2</v>
      </c>
      <c r="R102" s="138">
        <f>Q102*H102</f>
        <v>11</v>
      </c>
      <c r="S102" s="138">
        <v>0</v>
      </c>
      <c r="T102" s="139">
        <f>S102*H102</f>
        <v>0</v>
      </c>
      <c r="AR102" s="140" t="s">
        <v>27</v>
      </c>
      <c r="AT102" s="140" t="s">
        <v>133</v>
      </c>
      <c r="AU102" s="140" t="s">
        <v>87</v>
      </c>
      <c r="AY102" s="18" t="s">
        <v>131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8" t="s">
        <v>27</v>
      </c>
      <c r="BK102" s="141">
        <f>ROUND(I102*H102,2)</f>
        <v>0</v>
      </c>
      <c r="BL102" s="18" t="s">
        <v>27</v>
      </c>
      <c r="BM102" s="140" t="s">
        <v>757</v>
      </c>
    </row>
    <row r="103" spans="2:65" s="1" customFormat="1" ht="11.25">
      <c r="B103" s="34"/>
      <c r="D103" s="142" t="s">
        <v>140</v>
      </c>
      <c r="F103" s="143" t="s">
        <v>758</v>
      </c>
      <c r="I103" s="144"/>
      <c r="L103" s="34"/>
      <c r="M103" s="145"/>
      <c r="T103" s="55"/>
      <c r="AT103" s="18" t="s">
        <v>140</v>
      </c>
      <c r="AU103" s="18" t="s">
        <v>87</v>
      </c>
    </row>
    <row r="104" spans="2:65" s="13" customFormat="1" ht="11.25">
      <c r="B104" s="153"/>
      <c r="D104" s="147" t="s">
        <v>142</v>
      </c>
      <c r="E104" s="154" t="s">
        <v>35</v>
      </c>
      <c r="F104" s="155" t="s">
        <v>759</v>
      </c>
      <c r="H104" s="156">
        <v>40</v>
      </c>
      <c r="I104" s="157"/>
      <c r="L104" s="153"/>
      <c r="M104" s="158"/>
      <c r="T104" s="159"/>
      <c r="AT104" s="154" t="s">
        <v>142</v>
      </c>
      <c r="AU104" s="154" t="s">
        <v>87</v>
      </c>
      <c r="AV104" s="13" t="s">
        <v>87</v>
      </c>
      <c r="AW104" s="13" t="s">
        <v>144</v>
      </c>
      <c r="AX104" s="13" t="s">
        <v>78</v>
      </c>
      <c r="AY104" s="154" t="s">
        <v>131</v>
      </c>
    </row>
    <row r="105" spans="2:65" s="13" customFormat="1" ht="11.25">
      <c r="B105" s="153"/>
      <c r="D105" s="147" t="s">
        <v>142</v>
      </c>
      <c r="E105" s="154" t="s">
        <v>35</v>
      </c>
      <c r="F105" s="155" t="s">
        <v>760</v>
      </c>
      <c r="H105" s="156">
        <v>15</v>
      </c>
      <c r="I105" s="157"/>
      <c r="L105" s="153"/>
      <c r="M105" s="158"/>
      <c r="T105" s="159"/>
      <c r="AT105" s="154" t="s">
        <v>142</v>
      </c>
      <c r="AU105" s="154" t="s">
        <v>87</v>
      </c>
      <c r="AV105" s="13" t="s">
        <v>87</v>
      </c>
      <c r="AW105" s="13" t="s">
        <v>144</v>
      </c>
      <c r="AX105" s="13" t="s">
        <v>78</v>
      </c>
      <c r="AY105" s="154" t="s">
        <v>131</v>
      </c>
    </row>
    <row r="106" spans="2:65" s="15" customFormat="1" ht="11.25">
      <c r="B106" s="167"/>
      <c r="D106" s="147" t="s">
        <v>142</v>
      </c>
      <c r="E106" s="168" t="s">
        <v>35</v>
      </c>
      <c r="F106" s="169" t="s">
        <v>155</v>
      </c>
      <c r="H106" s="170">
        <v>55</v>
      </c>
      <c r="I106" s="171"/>
      <c r="L106" s="167"/>
      <c r="M106" s="172"/>
      <c r="T106" s="173"/>
      <c r="AT106" s="168" t="s">
        <v>142</v>
      </c>
      <c r="AU106" s="168" t="s">
        <v>87</v>
      </c>
      <c r="AV106" s="15" t="s">
        <v>138</v>
      </c>
      <c r="AW106" s="15" t="s">
        <v>144</v>
      </c>
      <c r="AX106" s="15" t="s">
        <v>27</v>
      </c>
      <c r="AY106" s="168" t="s">
        <v>131</v>
      </c>
    </row>
    <row r="107" spans="2:65" s="1" customFormat="1" ht="21.75" customHeight="1">
      <c r="B107" s="34"/>
      <c r="C107" s="129" t="s">
        <v>209</v>
      </c>
      <c r="D107" s="129" t="s">
        <v>133</v>
      </c>
      <c r="E107" s="130" t="s">
        <v>761</v>
      </c>
      <c r="F107" s="131" t="s">
        <v>762</v>
      </c>
      <c r="G107" s="132" t="s">
        <v>386</v>
      </c>
      <c r="H107" s="133">
        <v>35</v>
      </c>
      <c r="I107" s="134"/>
      <c r="J107" s="135">
        <f>ROUND(I107*H107,2)</f>
        <v>0</v>
      </c>
      <c r="K107" s="131" t="s">
        <v>137</v>
      </c>
      <c r="L107" s="34"/>
      <c r="M107" s="136" t="s">
        <v>35</v>
      </c>
      <c r="N107" s="137" t="s">
        <v>49</v>
      </c>
      <c r="P107" s="138">
        <f>O107*H107</f>
        <v>0</v>
      </c>
      <c r="Q107" s="138">
        <v>0</v>
      </c>
      <c r="R107" s="138">
        <f>Q107*H107</f>
        <v>0</v>
      </c>
      <c r="S107" s="138">
        <v>0</v>
      </c>
      <c r="T107" s="139">
        <f>S107*H107</f>
        <v>0</v>
      </c>
      <c r="AR107" s="140" t="s">
        <v>27</v>
      </c>
      <c r="AT107" s="140" t="s">
        <v>133</v>
      </c>
      <c r="AU107" s="140" t="s">
        <v>87</v>
      </c>
      <c r="AY107" s="18" t="s">
        <v>131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27</v>
      </c>
      <c r="BK107" s="141">
        <f>ROUND(I107*H107,2)</f>
        <v>0</v>
      </c>
      <c r="BL107" s="18" t="s">
        <v>27</v>
      </c>
      <c r="BM107" s="140" t="s">
        <v>763</v>
      </c>
    </row>
    <row r="108" spans="2:65" s="1" customFormat="1" ht="11.25">
      <c r="B108" s="34"/>
      <c r="D108" s="142" t="s">
        <v>140</v>
      </c>
      <c r="F108" s="143" t="s">
        <v>764</v>
      </c>
      <c r="I108" s="144"/>
      <c r="L108" s="34"/>
      <c r="M108" s="145"/>
      <c r="T108" s="55"/>
      <c r="AT108" s="18" t="s">
        <v>140</v>
      </c>
      <c r="AU108" s="18" t="s">
        <v>87</v>
      </c>
    </row>
    <row r="109" spans="2:65" s="12" customFormat="1" ht="22.5">
      <c r="B109" s="146"/>
      <c r="D109" s="147" t="s">
        <v>142</v>
      </c>
      <c r="E109" s="148" t="s">
        <v>35</v>
      </c>
      <c r="F109" s="149" t="s">
        <v>765</v>
      </c>
      <c r="H109" s="148" t="s">
        <v>35</v>
      </c>
      <c r="I109" s="150"/>
      <c r="L109" s="146"/>
      <c r="M109" s="151"/>
      <c r="T109" s="152"/>
      <c r="AT109" s="148" t="s">
        <v>142</v>
      </c>
      <c r="AU109" s="148" t="s">
        <v>87</v>
      </c>
      <c r="AV109" s="12" t="s">
        <v>27</v>
      </c>
      <c r="AW109" s="12" t="s">
        <v>144</v>
      </c>
      <c r="AX109" s="12" t="s">
        <v>78</v>
      </c>
      <c r="AY109" s="148" t="s">
        <v>131</v>
      </c>
    </row>
    <row r="110" spans="2:65" s="13" customFormat="1" ht="11.25">
      <c r="B110" s="153"/>
      <c r="D110" s="147" t="s">
        <v>142</v>
      </c>
      <c r="E110" s="154" t="s">
        <v>35</v>
      </c>
      <c r="F110" s="155" t="s">
        <v>766</v>
      </c>
      <c r="H110" s="156">
        <v>30</v>
      </c>
      <c r="I110" s="157"/>
      <c r="L110" s="153"/>
      <c r="M110" s="158"/>
      <c r="T110" s="159"/>
      <c r="AT110" s="154" t="s">
        <v>142</v>
      </c>
      <c r="AU110" s="154" t="s">
        <v>87</v>
      </c>
      <c r="AV110" s="13" t="s">
        <v>87</v>
      </c>
      <c r="AW110" s="13" t="s">
        <v>144</v>
      </c>
      <c r="AX110" s="13" t="s">
        <v>78</v>
      </c>
      <c r="AY110" s="154" t="s">
        <v>131</v>
      </c>
    </row>
    <row r="111" spans="2:65" s="13" customFormat="1" ht="11.25">
      <c r="B111" s="153"/>
      <c r="D111" s="147" t="s">
        <v>142</v>
      </c>
      <c r="E111" s="154" t="s">
        <v>35</v>
      </c>
      <c r="F111" s="155" t="s">
        <v>767</v>
      </c>
      <c r="H111" s="156">
        <v>5</v>
      </c>
      <c r="I111" s="157"/>
      <c r="L111" s="153"/>
      <c r="M111" s="158"/>
      <c r="T111" s="159"/>
      <c r="AT111" s="154" t="s">
        <v>142</v>
      </c>
      <c r="AU111" s="154" t="s">
        <v>87</v>
      </c>
      <c r="AV111" s="13" t="s">
        <v>87</v>
      </c>
      <c r="AW111" s="13" t="s">
        <v>144</v>
      </c>
      <c r="AX111" s="13" t="s">
        <v>78</v>
      </c>
      <c r="AY111" s="154" t="s">
        <v>131</v>
      </c>
    </row>
    <row r="112" spans="2:65" s="15" customFormat="1" ht="11.25">
      <c r="B112" s="167"/>
      <c r="D112" s="147" t="s">
        <v>142</v>
      </c>
      <c r="E112" s="168" t="s">
        <v>35</v>
      </c>
      <c r="F112" s="169" t="s">
        <v>155</v>
      </c>
      <c r="H112" s="170">
        <v>35</v>
      </c>
      <c r="I112" s="171"/>
      <c r="L112" s="167"/>
      <c r="M112" s="172"/>
      <c r="T112" s="173"/>
      <c r="AT112" s="168" t="s">
        <v>142</v>
      </c>
      <c r="AU112" s="168" t="s">
        <v>87</v>
      </c>
      <c r="AV112" s="15" t="s">
        <v>138</v>
      </c>
      <c r="AW112" s="15" t="s">
        <v>144</v>
      </c>
      <c r="AX112" s="15" t="s">
        <v>27</v>
      </c>
      <c r="AY112" s="168" t="s">
        <v>131</v>
      </c>
    </row>
    <row r="113" spans="2:65" s="1" customFormat="1" ht="21.75" customHeight="1">
      <c r="B113" s="34"/>
      <c r="C113" s="129" t="s">
        <v>223</v>
      </c>
      <c r="D113" s="129" t="s">
        <v>133</v>
      </c>
      <c r="E113" s="130" t="s">
        <v>768</v>
      </c>
      <c r="F113" s="131" t="s">
        <v>769</v>
      </c>
      <c r="G113" s="132" t="s">
        <v>386</v>
      </c>
      <c r="H113" s="133">
        <v>20</v>
      </c>
      <c r="I113" s="134"/>
      <c r="J113" s="135">
        <f>ROUND(I113*H113,2)</f>
        <v>0</v>
      </c>
      <c r="K113" s="131" t="s">
        <v>137</v>
      </c>
      <c r="L113" s="34"/>
      <c r="M113" s="136" t="s">
        <v>35</v>
      </c>
      <c r="N113" s="137" t="s">
        <v>49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9">
        <f>S113*H113</f>
        <v>0</v>
      </c>
      <c r="AR113" s="140" t="s">
        <v>27</v>
      </c>
      <c r="AT113" s="140" t="s">
        <v>133</v>
      </c>
      <c r="AU113" s="140" t="s">
        <v>87</v>
      </c>
      <c r="AY113" s="18" t="s">
        <v>131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27</v>
      </c>
      <c r="BK113" s="141">
        <f>ROUND(I113*H113,2)</f>
        <v>0</v>
      </c>
      <c r="BL113" s="18" t="s">
        <v>27</v>
      </c>
      <c r="BM113" s="140" t="s">
        <v>770</v>
      </c>
    </row>
    <row r="114" spans="2:65" s="1" customFormat="1" ht="11.25">
      <c r="B114" s="34"/>
      <c r="D114" s="142" t="s">
        <v>140</v>
      </c>
      <c r="F114" s="143" t="s">
        <v>771</v>
      </c>
      <c r="I114" s="144"/>
      <c r="L114" s="34"/>
      <c r="M114" s="145"/>
      <c r="T114" s="55"/>
      <c r="AT114" s="18" t="s">
        <v>140</v>
      </c>
      <c r="AU114" s="18" t="s">
        <v>87</v>
      </c>
    </row>
    <row r="115" spans="2:65" s="12" customFormat="1" ht="22.5">
      <c r="B115" s="146"/>
      <c r="D115" s="147" t="s">
        <v>142</v>
      </c>
      <c r="E115" s="148" t="s">
        <v>35</v>
      </c>
      <c r="F115" s="149" t="s">
        <v>772</v>
      </c>
      <c r="H115" s="148" t="s">
        <v>35</v>
      </c>
      <c r="I115" s="150"/>
      <c r="L115" s="146"/>
      <c r="M115" s="151"/>
      <c r="T115" s="152"/>
      <c r="AT115" s="148" t="s">
        <v>142</v>
      </c>
      <c r="AU115" s="148" t="s">
        <v>87</v>
      </c>
      <c r="AV115" s="12" t="s">
        <v>27</v>
      </c>
      <c r="AW115" s="12" t="s">
        <v>144</v>
      </c>
      <c r="AX115" s="12" t="s">
        <v>78</v>
      </c>
      <c r="AY115" s="148" t="s">
        <v>131</v>
      </c>
    </row>
    <row r="116" spans="2:65" s="13" customFormat="1" ht="11.25">
      <c r="B116" s="153"/>
      <c r="D116" s="147" t="s">
        <v>142</v>
      </c>
      <c r="E116" s="154" t="s">
        <v>35</v>
      </c>
      <c r="F116" s="155" t="s">
        <v>773</v>
      </c>
      <c r="H116" s="156">
        <v>10</v>
      </c>
      <c r="I116" s="157"/>
      <c r="L116" s="153"/>
      <c r="M116" s="158"/>
      <c r="T116" s="159"/>
      <c r="AT116" s="154" t="s">
        <v>142</v>
      </c>
      <c r="AU116" s="154" t="s">
        <v>87</v>
      </c>
      <c r="AV116" s="13" t="s">
        <v>87</v>
      </c>
      <c r="AW116" s="13" t="s">
        <v>144</v>
      </c>
      <c r="AX116" s="13" t="s">
        <v>78</v>
      </c>
      <c r="AY116" s="154" t="s">
        <v>131</v>
      </c>
    </row>
    <row r="117" spans="2:65" s="13" customFormat="1" ht="11.25">
      <c r="B117" s="153"/>
      <c r="D117" s="147" t="s">
        <v>142</v>
      </c>
      <c r="E117" s="154" t="s">
        <v>35</v>
      </c>
      <c r="F117" s="155" t="s">
        <v>774</v>
      </c>
      <c r="H117" s="156">
        <v>10</v>
      </c>
      <c r="I117" s="157"/>
      <c r="L117" s="153"/>
      <c r="M117" s="158"/>
      <c r="T117" s="159"/>
      <c r="AT117" s="154" t="s">
        <v>142</v>
      </c>
      <c r="AU117" s="154" t="s">
        <v>87</v>
      </c>
      <c r="AV117" s="13" t="s">
        <v>87</v>
      </c>
      <c r="AW117" s="13" t="s">
        <v>144</v>
      </c>
      <c r="AX117" s="13" t="s">
        <v>78</v>
      </c>
      <c r="AY117" s="154" t="s">
        <v>131</v>
      </c>
    </row>
    <row r="118" spans="2:65" s="15" customFormat="1" ht="11.25">
      <c r="B118" s="167"/>
      <c r="D118" s="147" t="s">
        <v>142</v>
      </c>
      <c r="E118" s="168" t="s">
        <v>35</v>
      </c>
      <c r="F118" s="169" t="s">
        <v>155</v>
      </c>
      <c r="H118" s="170">
        <v>20</v>
      </c>
      <c r="I118" s="171"/>
      <c r="L118" s="167"/>
      <c r="M118" s="172"/>
      <c r="T118" s="173"/>
      <c r="AT118" s="168" t="s">
        <v>142</v>
      </c>
      <c r="AU118" s="168" t="s">
        <v>87</v>
      </c>
      <c r="AV118" s="15" t="s">
        <v>138</v>
      </c>
      <c r="AW118" s="15" t="s">
        <v>144</v>
      </c>
      <c r="AX118" s="15" t="s">
        <v>27</v>
      </c>
      <c r="AY118" s="168" t="s">
        <v>131</v>
      </c>
    </row>
    <row r="119" spans="2:65" s="1" customFormat="1" ht="37.9" customHeight="1">
      <c r="B119" s="34"/>
      <c r="C119" s="129" t="s">
        <v>229</v>
      </c>
      <c r="D119" s="129" t="s">
        <v>133</v>
      </c>
      <c r="E119" s="130" t="s">
        <v>775</v>
      </c>
      <c r="F119" s="131" t="s">
        <v>776</v>
      </c>
      <c r="G119" s="132" t="s">
        <v>511</v>
      </c>
      <c r="H119" s="133">
        <v>2</v>
      </c>
      <c r="I119" s="134"/>
      <c r="J119" s="135">
        <f>ROUND(I119*H119,2)</f>
        <v>0</v>
      </c>
      <c r="K119" s="131" t="s">
        <v>137</v>
      </c>
      <c r="L119" s="34"/>
      <c r="M119" s="136" t="s">
        <v>35</v>
      </c>
      <c r="N119" s="137" t="s">
        <v>49</v>
      </c>
      <c r="P119" s="138">
        <f>O119*H119</f>
        <v>0</v>
      </c>
      <c r="Q119" s="138">
        <v>1.79586</v>
      </c>
      <c r="R119" s="138">
        <f>Q119*H119</f>
        <v>3.59172</v>
      </c>
      <c r="S119" s="138">
        <v>0</v>
      </c>
      <c r="T119" s="139">
        <f>S119*H119</f>
        <v>0</v>
      </c>
      <c r="AR119" s="140" t="s">
        <v>27</v>
      </c>
      <c r="AT119" s="140" t="s">
        <v>133</v>
      </c>
      <c r="AU119" s="140" t="s">
        <v>87</v>
      </c>
      <c r="AY119" s="18" t="s">
        <v>131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8" t="s">
        <v>27</v>
      </c>
      <c r="BK119" s="141">
        <f>ROUND(I119*H119,2)</f>
        <v>0</v>
      </c>
      <c r="BL119" s="18" t="s">
        <v>27</v>
      </c>
      <c r="BM119" s="140" t="s">
        <v>777</v>
      </c>
    </row>
    <row r="120" spans="2:65" s="1" customFormat="1" ht="11.25">
      <c r="B120" s="34"/>
      <c r="D120" s="142" t="s">
        <v>140</v>
      </c>
      <c r="F120" s="143" t="s">
        <v>778</v>
      </c>
      <c r="I120" s="144"/>
      <c r="L120" s="34"/>
      <c r="M120" s="145"/>
      <c r="T120" s="55"/>
      <c r="AT120" s="18" t="s">
        <v>140</v>
      </c>
      <c r="AU120" s="18" t="s">
        <v>87</v>
      </c>
    </row>
    <row r="121" spans="2:65" s="13" customFormat="1" ht="11.25">
      <c r="B121" s="153"/>
      <c r="D121" s="147" t="s">
        <v>142</v>
      </c>
      <c r="E121" s="154" t="s">
        <v>35</v>
      </c>
      <c r="F121" s="155" t="s">
        <v>779</v>
      </c>
      <c r="H121" s="156">
        <v>1</v>
      </c>
      <c r="I121" s="157"/>
      <c r="L121" s="153"/>
      <c r="M121" s="158"/>
      <c r="T121" s="159"/>
      <c r="AT121" s="154" t="s">
        <v>142</v>
      </c>
      <c r="AU121" s="154" t="s">
        <v>87</v>
      </c>
      <c r="AV121" s="13" t="s">
        <v>87</v>
      </c>
      <c r="AW121" s="13" t="s">
        <v>144</v>
      </c>
      <c r="AX121" s="13" t="s">
        <v>78</v>
      </c>
      <c r="AY121" s="154" t="s">
        <v>131</v>
      </c>
    </row>
    <row r="122" spans="2:65" s="13" customFormat="1" ht="11.25">
      <c r="B122" s="153"/>
      <c r="D122" s="147" t="s">
        <v>142</v>
      </c>
      <c r="E122" s="154" t="s">
        <v>35</v>
      </c>
      <c r="F122" s="155" t="s">
        <v>780</v>
      </c>
      <c r="H122" s="156">
        <v>1</v>
      </c>
      <c r="I122" s="157"/>
      <c r="L122" s="153"/>
      <c r="M122" s="158"/>
      <c r="T122" s="159"/>
      <c r="AT122" s="154" t="s">
        <v>142</v>
      </c>
      <c r="AU122" s="154" t="s">
        <v>87</v>
      </c>
      <c r="AV122" s="13" t="s">
        <v>87</v>
      </c>
      <c r="AW122" s="13" t="s">
        <v>144</v>
      </c>
      <c r="AX122" s="13" t="s">
        <v>78</v>
      </c>
      <c r="AY122" s="154" t="s">
        <v>131</v>
      </c>
    </row>
    <row r="123" spans="2:65" s="15" customFormat="1" ht="11.25">
      <c r="B123" s="167"/>
      <c r="D123" s="147" t="s">
        <v>142</v>
      </c>
      <c r="E123" s="168" t="s">
        <v>35</v>
      </c>
      <c r="F123" s="169" t="s">
        <v>155</v>
      </c>
      <c r="H123" s="170">
        <v>2</v>
      </c>
      <c r="I123" s="171"/>
      <c r="L123" s="167"/>
      <c r="M123" s="172"/>
      <c r="T123" s="173"/>
      <c r="AT123" s="168" t="s">
        <v>142</v>
      </c>
      <c r="AU123" s="168" t="s">
        <v>87</v>
      </c>
      <c r="AV123" s="15" t="s">
        <v>138</v>
      </c>
      <c r="AW123" s="15" t="s">
        <v>144</v>
      </c>
      <c r="AX123" s="15" t="s">
        <v>27</v>
      </c>
      <c r="AY123" s="168" t="s">
        <v>131</v>
      </c>
    </row>
    <row r="124" spans="2:65" s="1" customFormat="1" ht="16.5" customHeight="1">
      <c r="B124" s="34"/>
      <c r="C124" s="129" t="s">
        <v>234</v>
      </c>
      <c r="D124" s="129" t="s">
        <v>133</v>
      </c>
      <c r="E124" s="130" t="s">
        <v>781</v>
      </c>
      <c r="F124" s="131" t="s">
        <v>782</v>
      </c>
      <c r="G124" s="132" t="s">
        <v>238</v>
      </c>
      <c r="H124" s="133">
        <v>14.592000000000001</v>
      </c>
      <c r="I124" s="134"/>
      <c r="J124" s="135">
        <f>ROUND(I124*H124,2)</f>
        <v>0</v>
      </c>
      <c r="K124" s="131" t="s">
        <v>137</v>
      </c>
      <c r="L124" s="34"/>
      <c r="M124" s="136" t="s">
        <v>35</v>
      </c>
      <c r="N124" s="137" t="s">
        <v>49</v>
      </c>
      <c r="P124" s="138">
        <f>O124*H124</f>
        <v>0</v>
      </c>
      <c r="Q124" s="138">
        <v>0</v>
      </c>
      <c r="R124" s="138">
        <f>Q124*H124</f>
        <v>0</v>
      </c>
      <c r="S124" s="138">
        <v>0</v>
      </c>
      <c r="T124" s="139">
        <f>S124*H124</f>
        <v>0</v>
      </c>
      <c r="AR124" s="140" t="s">
        <v>27</v>
      </c>
      <c r="AT124" s="140" t="s">
        <v>133</v>
      </c>
      <c r="AU124" s="140" t="s">
        <v>87</v>
      </c>
      <c r="AY124" s="18" t="s">
        <v>131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8" t="s">
        <v>27</v>
      </c>
      <c r="BK124" s="141">
        <f>ROUND(I124*H124,2)</f>
        <v>0</v>
      </c>
      <c r="BL124" s="18" t="s">
        <v>27</v>
      </c>
      <c r="BM124" s="140" t="s">
        <v>783</v>
      </c>
    </row>
    <row r="125" spans="2:65" s="1" customFormat="1" ht="11.25">
      <c r="B125" s="34"/>
      <c r="D125" s="142" t="s">
        <v>140</v>
      </c>
      <c r="F125" s="143" t="s">
        <v>784</v>
      </c>
      <c r="I125" s="144"/>
      <c r="L125" s="34"/>
      <c r="M125" s="185"/>
      <c r="N125" s="186"/>
      <c r="O125" s="186"/>
      <c r="P125" s="186"/>
      <c r="Q125" s="186"/>
      <c r="R125" s="186"/>
      <c r="S125" s="186"/>
      <c r="T125" s="187"/>
      <c r="AT125" s="18" t="s">
        <v>140</v>
      </c>
      <c r="AU125" s="18" t="s">
        <v>87</v>
      </c>
    </row>
    <row r="126" spans="2:65" s="1" customFormat="1" ht="6.95" customHeight="1"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34"/>
    </row>
  </sheetData>
  <sheetProtection algorithmName="SHA-512" hashValue="G7hFHZmDuiioGpCtkZlSHWVfyKVC4Y8ByaDqeZkg0IZt2uFj/RwR5EHoAzH/qsUdzSJtEh1IacJDPzcIkhMOag==" saltValue="ObSJ6gNLOP9mfMSSSRszFb5111reqecE2EL01rsbyBcGuBF2+UXaQJ3q5ireIE1APWc0x20l1aMNonda5YbkpA==" spinCount="100000" sheet="1" objects="1" scenarios="1" formatColumns="0" formatRows="0" autoFilter="0"/>
  <autoFilter ref="C81:K125" xr:uid="{00000000-0009-0000-0000-000004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103" r:id="rId1" xr:uid="{00000000-0004-0000-0400-000000000000}"/>
    <hyperlink ref="F108" r:id="rId2" xr:uid="{00000000-0004-0000-0400-000001000000}"/>
    <hyperlink ref="F114" r:id="rId3" xr:uid="{00000000-0004-0000-0400-000002000000}"/>
    <hyperlink ref="F120" r:id="rId4" xr:uid="{00000000-0004-0000-0400-000003000000}"/>
    <hyperlink ref="F125" r:id="rId5" xr:uid="{00000000-0004-0000-04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100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101</v>
      </c>
      <c r="L4" s="21"/>
      <c r="M4" s="87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3" t="str">
        <f>'Rekapitulace stavby'!K6</f>
        <v>DVT Skalský potok, ř. km 1,9 - 2,6 Skály, rekonstrukce hradítek</v>
      </c>
      <c r="F7" s="314"/>
      <c r="G7" s="314"/>
      <c r="H7" s="314"/>
      <c r="L7" s="21"/>
    </row>
    <row r="8" spans="2:46" s="1" customFormat="1" ht="12" customHeight="1">
      <c r="B8" s="34"/>
      <c r="D8" s="28" t="s">
        <v>102</v>
      </c>
      <c r="L8" s="34"/>
    </row>
    <row r="9" spans="2:46" s="1" customFormat="1" ht="16.5" customHeight="1">
      <c r="B9" s="34"/>
      <c r="E9" s="276" t="s">
        <v>785</v>
      </c>
      <c r="F9" s="315"/>
      <c r="G9" s="315"/>
      <c r="H9" s="315"/>
      <c r="L9" s="34"/>
    </row>
    <row r="10" spans="2:46" s="1" customFormat="1" ht="11.25">
      <c r="B10" s="34"/>
      <c r="L10" s="34"/>
    </row>
    <row r="11" spans="2:46" s="1" customFormat="1" ht="12" customHeight="1">
      <c r="B11" s="34"/>
      <c r="D11" s="28" t="s">
        <v>19</v>
      </c>
      <c r="F11" s="26" t="s">
        <v>35</v>
      </c>
      <c r="I11" s="28" t="s">
        <v>21</v>
      </c>
      <c r="J11" s="26" t="s">
        <v>35</v>
      </c>
      <c r="L11" s="34"/>
    </row>
    <row r="12" spans="2:46" s="1" customFormat="1" ht="12" customHeight="1">
      <c r="B12" s="34"/>
      <c r="D12" s="28" t="s">
        <v>23</v>
      </c>
      <c r="F12" s="26" t="s">
        <v>24</v>
      </c>
      <c r="I12" s="28" t="s">
        <v>25</v>
      </c>
      <c r="J12" s="51" t="str">
        <f>'Rekapitulace stavby'!AN8</f>
        <v>5. 12. 2025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16" t="str">
        <f>'Rekapitulace stavby'!E14</f>
        <v>Vyplň údaj</v>
      </c>
      <c r="F18" s="297"/>
      <c r="G18" s="297"/>
      <c r="H18" s="297"/>
      <c r="I18" s="28" t="s">
        <v>34</v>
      </c>
      <c r="J18" s="29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35</v>
      </c>
      <c r="L20" s="34"/>
    </row>
    <row r="21" spans="2:12" s="1" customFormat="1" ht="18" customHeight="1">
      <c r="B21" s="34"/>
      <c r="E21" s="26" t="s">
        <v>39</v>
      </c>
      <c r="I21" s="28" t="s">
        <v>34</v>
      </c>
      <c r="J21" s="26" t="s">
        <v>35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8" t="s">
        <v>40</v>
      </c>
      <c r="I23" s="28" t="s">
        <v>31</v>
      </c>
      <c r="J23" s="26" t="s">
        <v>35</v>
      </c>
      <c r="L23" s="34"/>
    </row>
    <row r="24" spans="2:12" s="1" customFormat="1" ht="18" customHeight="1">
      <c r="B24" s="34"/>
      <c r="E24" s="26" t="s">
        <v>41</v>
      </c>
      <c r="I24" s="28" t="s">
        <v>34</v>
      </c>
      <c r="J24" s="26" t="s">
        <v>35</v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8" t="s">
        <v>42</v>
      </c>
      <c r="L26" s="34"/>
    </row>
    <row r="27" spans="2:12" s="7" customFormat="1" ht="16.5" customHeight="1">
      <c r="B27" s="88"/>
      <c r="E27" s="302" t="s">
        <v>35</v>
      </c>
      <c r="F27" s="302"/>
      <c r="G27" s="302"/>
      <c r="H27" s="302"/>
      <c r="L27" s="8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89" t="s">
        <v>44</v>
      </c>
      <c r="J30" s="65">
        <f>ROUND(J80,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5" customHeight="1">
      <c r="B32" s="34"/>
      <c r="F32" s="37" t="s">
        <v>46</v>
      </c>
      <c r="I32" s="37" t="s">
        <v>45</v>
      </c>
      <c r="J32" s="37" t="s">
        <v>47</v>
      </c>
      <c r="L32" s="34"/>
    </row>
    <row r="33" spans="2:12" s="1" customFormat="1" ht="14.45" customHeight="1">
      <c r="B33" s="34"/>
      <c r="D33" s="54" t="s">
        <v>48</v>
      </c>
      <c r="E33" s="28" t="s">
        <v>49</v>
      </c>
      <c r="F33" s="90">
        <f>ROUND((SUM(BE80:BE127)),  2)</f>
        <v>0</v>
      </c>
      <c r="I33" s="91">
        <v>0.21</v>
      </c>
      <c r="J33" s="90">
        <f>ROUND(((SUM(BE80:BE127))*I33),  2)</f>
        <v>0</v>
      </c>
      <c r="L33" s="34"/>
    </row>
    <row r="34" spans="2:12" s="1" customFormat="1" ht="14.45" customHeight="1">
      <c r="B34" s="34"/>
      <c r="E34" s="28" t="s">
        <v>50</v>
      </c>
      <c r="F34" s="90">
        <f>ROUND((SUM(BF80:BF127)),  2)</f>
        <v>0</v>
      </c>
      <c r="I34" s="91">
        <v>0.12</v>
      </c>
      <c r="J34" s="90">
        <f>ROUND(((SUM(BF80:BF127))*I34),  2)</f>
        <v>0</v>
      </c>
      <c r="L34" s="34"/>
    </row>
    <row r="35" spans="2:12" s="1" customFormat="1" ht="14.45" hidden="1" customHeight="1">
      <c r="B35" s="34"/>
      <c r="E35" s="28" t="s">
        <v>51</v>
      </c>
      <c r="F35" s="90">
        <f>ROUND((SUM(BG80:BG127)),  2)</f>
        <v>0</v>
      </c>
      <c r="I35" s="91">
        <v>0.21</v>
      </c>
      <c r="J35" s="90">
        <f>0</f>
        <v>0</v>
      </c>
      <c r="L35" s="34"/>
    </row>
    <row r="36" spans="2:12" s="1" customFormat="1" ht="14.45" hidden="1" customHeight="1">
      <c r="B36" s="34"/>
      <c r="E36" s="28" t="s">
        <v>52</v>
      </c>
      <c r="F36" s="90">
        <f>ROUND((SUM(BH80:BH127)),  2)</f>
        <v>0</v>
      </c>
      <c r="I36" s="91">
        <v>0.12</v>
      </c>
      <c r="J36" s="90">
        <f>0</f>
        <v>0</v>
      </c>
      <c r="L36" s="34"/>
    </row>
    <row r="37" spans="2:12" s="1" customFormat="1" ht="14.45" hidden="1" customHeight="1">
      <c r="B37" s="34"/>
      <c r="E37" s="28" t="s">
        <v>53</v>
      </c>
      <c r="F37" s="90">
        <f>ROUND((SUM(BI80:BI127)),  2)</f>
        <v>0</v>
      </c>
      <c r="I37" s="91">
        <v>0</v>
      </c>
      <c r="J37" s="90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2"/>
      <c r="D39" s="93" t="s">
        <v>54</v>
      </c>
      <c r="E39" s="56"/>
      <c r="F39" s="56"/>
      <c r="G39" s="94" t="s">
        <v>55</v>
      </c>
      <c r="H39" s="95" t="s">
        <v>56</v>
      </c>
      <c r="I39" s="56"/>
      <c r="J39" s="96">
        <f>SUM(J30:J37)</f>
        <v>0</v>
      </c>
      <c r="K39" s="97"/>
      <c r="L39" s="34"/>
    </row>
    <row r="40" spans="2:12" s="1" customFormat="1" ht="14.45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5" customHeight="1">
      <c r="B45" s="34"/>
      <c r="C45" s="22" t="s">
        <v>105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16.5" customHeight="1">
      <c r="B48" s="34"/>
      <c r="E48" s="313" t="str">
        <f>E7</f>
        <v>DVT Skalský potok, ř. km 1,9 - 2,6 Skály, rekonstrukce hradítek</v>
      </c>
      <c r="F48" s="314"/>
      <c r="G48" s="314"/>
      <c r="H48" s="314"/>
      <c r="L48" s="34"/>
    </row>
    <row r="49" spans="2:47" s="1" customFormat="1" ht="12" customHeight="1">
      <c r="B49" s="34"/>
      <c r="C49" s="28" t="s">
        <v>102</v>
      </c>
      <c r="L49" s="34"/>
    </row>
    <row r="50" spans="2:47" s="1" customFormat="1" ht="16.5" customHeight="1">
      <c r="B50" s="34"/>
      <c r="E50" s="276" t="str">
        <f>E9</f>
        <v>VON - Vedlejší a ostatní náklady</v>
      </c>
      <c r="F50" s="315"/>
      <c r="G50" s="315"/>
      <c r="H50" s="315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8" t="s">
        <v>23</v>
      </c>
      <c r="F52" s="26" t="str">
        <f>F12</f>
        <v>Skalský potok, obec Skály</v>
      </c>
      <c r="I52" s="28" t="s">
        <v>25</v>
      </c>
      <c r="J52" s="51" t="str">
        <f>IF(J12="","",J12)</f>
        <v>5. 12. 2025</v>
      </c>
      <c r="L52" s="34"/>
    </row>
    <row r="53" spans="2:47" s="1" customFormat="1" ht="6.95" customHeight="1">
      <c r="B53" s="34"/>
      <c r="L53" s="34"/>
    </row>
    <row r="54" spans="2:47" s="1" customFormat="1" ht="40.15" customHeight="1">
      <c r="B54" s="34"/>
      <c r="C54" s="28" t="s">
        <v>30</v>
      </c>
      <c r="F54" s="26" t="str">
        <f>E15</f>
        <v>Povodí Vltavy, státní podnik, Holečkova 3178/8, Pr</v>
      </c>
      <c r="I54" s="28" t="s">
        <v>38</v>
      </c>
      <c r="J54" s="32" t="str">
        <f>E21</f>
        <v>Petr Děták, Zahorčice 54, Boršov nad Vltavou</v>
      </c>
      <c r="L54" s="34"/>
    </row>
    <row r="55" spans="2:47" s="1" customFormat="1" ht="15.2" customHeight="1">
      <c r="B55" s="34"/>
      <c r="C55" s="28" t="s">
        <v>36</v>
      </c>
      <c r="F55" s="26" t="str">
        <f>IF(E18="","",E18)</f>
        <v>Vyplň údaj</v>
      </c>
      <c r="I55" s="28" t="s">
        <v>40</v>
      </c>
      <c r="J55" s="32" t="str">
        <f>E24</f>
        <v xml:space="preserve"> 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8" t="s">
        <v>106</v>
      </c>
      <c r="D57" s="92"/>
      <c r="E57" s="92"/>
      <c r="F57" s="92"/>
      <c r="G57" s="92"/>
      <c r="H57" s="92"/>
      <c r="I57" s="92"/>
      <c r="J57" s="99" t="s">
        <v>107</v>
      </c>
      <c r="K57" s="92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0" t="s">
        <v>76</v>
      </c>
      <c r="J59" s="65">
        <f>J80</f>
        <v>0</v>
      </c>
      <c r="L59" s="34"/>
      <c r="AU59" s="18" t="s">
        <v>108</v>
      </c>
    </row>
    <row r="60" spans="2:47" s="8" customFormat="1" ht="24.95" customHeight="1">
      <c r="B60" s="101"/>
      <c r="D60" s="102" t="s">
        <v>786</v>
      </c>
      <c r="E60" s="103"/>
      <c r="F60" s="103"/>
      <c r="G60" s="103"/>
      <c r="H60" s="103"/>
      <c r="I60" s="103"/>
      <c r="J60" s="104">
        <f>J81</f>
        <v>0</v>
      </c>
      <c r="L60" s="101"/>
    </row>
    <row r="61" spans="2:47" s="1" customFormat="1" ht="21.75" customHeight="1">
      <c r="B61" s="34"/>
      <c r="L61" s="34"/>
    </row>
    <row r="62" spans="2:47" s="1" customFormat="1" ht="6.95" customHeight="1"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34"/>
    </row>
    <row r="66" spans="2:63" s="1" customFormat="1" ht="6.95" customHeight="1"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34"/>
    </row>
    <row r="67" spans="2:63" s="1" customFormat="1" ht="24.95" customHeight="1">
      <c r="B67" s="34"/>
      <c r="C67" s="22" t="s">
        <v>118</v>
      </c>
      <c r="L67" s="34"/>
    </row>
    <row r="68" spans="2:63" s="1" customFormat="1" ht="6.95" customHeight="1">
      <c r="B68" s="34"/>
      <c r="L68" s="34"/>
    </row>
    <row r="69" spans="2:63" s="1" customFormat="1" ht="12" customHeight="1">
      <c r="B69" s="34"/>
      <c r="C69" s="28" t="s">
        <v>16</v>
      </c>
      <c r="L69" s="34"/>
    </row>
    <row r="70" spans="2:63" s="1" customFormat="1" ht="16.5" customHeight="1">
      <c r="B70" s="34"/>
      <c r="E70" s="313" t="str">
        <f>E7</f>
        <v>DVT Skalský potok, ř. km 1,9 - 2,6 Skály, rekonstrukce hradítek</v>
      </c>
      <c r="F70" s="314"/>
      <c r="G70" s="314"/>
      <c r="H70" s="314"/>
      <c r="L70" s="34"/>
    </row>
    <row r="71" spans="2:63" s="1" customFormat="1" ht="12" customHeight="1">
      <c r="B71" s="34"/>
      <c r="C71" s="28" t="s">
        <v>102</v>
      </c>
      <c r="L71" s="34"/>
    </row>
    <row r="72" spans="2:63" s="1" customFormat="1" ht="16.5" customHeight="1">
      <c r="B72" s="34"/>
      <c r="E72" s="276" t="str">
        <f>E9</f>
        <v>VON - Vedlejší a ostatní náklady</v>
      </c>
      <c r="F72" s="315"/>
      <c r="G72" s="315"/>
      <c r="H72" s="315"/>
      <c r="L72" s="34"/>
    </row>
    <row r="73" spans="2:63" s="1" customFormat="1" ht="6.95" customHeight="1">
      <c r="B73" s="34"/>
      <c r="L73" s="34"/>
    </row>
    <row r="74" spans="2:63" s="1" customFormat="1" ht="12" customHeight="1">
      <c r="B74" s="34"/>
      <c r="C74" s="28" t="s">
        <v>23</v>
      </c>
      <c r="F74" s="26" t="str">
        <f>F12</f>
        <v>Skalský potok, obec Skály</v>
      </c>
      <c r="I74" s="28" t="s">
        <v>25</v>
      </c>
      <c r="J74" s="51" t="str">
        <f>IF(J12="","",J12)</f>
        <v>5. 12. 2025</v>
      </c>
      <c r="L74" s="34"/>
    </row>
    <row r="75" spans="2:63" s="1" customFormat="1" ht="6.95" customHeight="1">
      <c r="B75" s="34"/>
      <c r="L75" s="34"/>
    </row>
    <row r="76" spans="2:63" s="1" customFormat="1" ht="40.15" customHeight="1">
      <c r="B76" s="34"/>
      <c r="C76" s="28" t="s">
        <v>30</v>
      </c>
      <c r="F76" s="26" t="str">
        <f>E15</f>
        <v>Povodí Vltavy, státní podnik, Holečkova 3178/8, Pr</v>
      </c>
      <c r="I76" s="28" t="s">
        <v>38</v>
      </c>
      <c r="J76" s="32" t="str">
        <f>E21</f>
        <v>Petr Děták, Zahorčice 54, Boršov nad Vltavou</v>
      </c>
      <c r="L76" s="34"/>
    </row>
    <row r="77" spans="2:63" s="1" customFormat="1" ht="15.2" customHeight="1">
      <c r="B77" s="34"/>
      <c r="C77" s="28" t="s">
        <v>36</v>
      </c>
      <c r="F77" s="26" t="str">
        <f>IF(E18="","",E18)</f>
        <v>Vyplň údaj</v>
      </c>
      <c r="I77" s="28" t="s">
        <v>40</v>
      </c>
      <c r="J77" s="32" t="str">
        <f>E24</f>
        <v xml:space="preserve"> </v>
      </c>
      <c r="L77" s="34"/>
    </row>
    <row r="78" spans="2:63" s="1" customFormat="1" ht="10.35" customHeight="1">
      <c r="B78" s="34"/>
      <c r="L78" s="34"/>
    </row>
    <row r="79" spans="2:63" s="10" customFormat="1" ht="29.25" customHeight="1">
      <c r="B79" s="109"/>
      <c r="C79" s="110" t="s">
        <v>119</v>
      </c>
      <c r="D79" s="111" t="s">
        <v>63</v>
      </c>
      <c r="E79" s="111" t="s">
        <v>59</v>
      </c>
      <c r="F79" s="111" t="s">
        <v>60</v>
      </c>
      <c r="G79" s="111" t="s">
        <v>120</v>
      </c>
      <c r="H79" s="111" t="s">
        <v>121</v>
      </c>
      <c r="I79" s="111" t="s">
        <v>122</v>
      </c>
      <c r="J79" s="111" t="s">
        <v>107</v>
      </c>
      <c r="K79" s="112" t="s">
        <v>123</v>
      </c>
      <c r="L79" s="109"/>
      <c r="M79" s="58" t="s">
        <v>35</v>
      </c>
      <c r="N79" s="59" t="s">
        <v>48</v>
      </c>
      <c r="O79" s="59" t="s">
        <v>124</v>
      </c>
      <c r="P79" s="59" t="s">
        <v>125</v>
      </c>
      <c r="Q79" s="59" t="s">
        <v>126</v>
      </c>
      <c r="R79" s="59" t="s">
        <v>127</v>
      </c>
      <c r="S79" s="59" t="s">
        <v>128</v>
      </c>
      <c r="T79" s="60" t="s">
        <v>129</v>
      </c>
    </row>
    <row r="80" spans="2:63" s="1" customFormat="1" ht="22.9" customHeight="1">
      <c r="B80" s="34"/>
      <c r="C80" s="63" t="s">
        <v>130</v>
      </c>
      <c r="J80" s="113">
        <f>BK80</f>
        <v>0</v>
      </c>
      <c r="L80" s="34"/>
      <c r="M80" s="61"/>
      <c r="N80" s="52"/>
      <c r="O80" s="52"/>
      <c r="P80" s="114">
        <f>P81</f>
        <v>0</v>
      </c>
      <c r="Q80" s="52"/>
      <c r="R80" s="114">
        <f>R81</f>
        <v>0</v>
      </c>
      <c r="S80" s="52"/>
      <c r="T80" s="115">
        <f>T81</f>
        <v>0</v>
      </c>
      <c r="AT80" s="18" t="s">
        <v>77</v>
      </c>
      <c r="AU80" s="18" t="s">
        <v>108</v>
      </c>
      <c r="BK80" s="116">
        <f>BK81</f>
        <v>0</v>
      </c>
    </row>
    <row r="81" spans="2:65" s="11" customFormat="1" ht="25.9" customHeight="1">
      <c r="B81" s="117"/>
      <c r="D81" s="118" t="s">
        <v>77</v>
      </c>
      <c r="E81" s="119" t="s">
        <v>78</v>
      </c>
      <c r="F81" s="119" t="s">
        <v>787</v>
      </c>
      <c r="I81" s="120"/>
      <c r="J81" s="121">
        <f>BK81</f>
        <v>0</v>
      </c>
      <c r="L81" s="117"/>
      <c r="M81" s="122"/>
      <c r="P81" s="123">
        <f>SUM(P82:P127)</f>
        <v>0</v>
      </c>
      <c r="R81" s="123">
        <f>SUM(R82:R127)</f>
        <v>0</v>
      </c>
      <c r="T81" s="124">
        <f>SUM(T82:T127)</f>
        <v>0</v>
      </c>
      <c r="AR81" s="118" t="s">
        <v>180</v>
      </c>
      <c r="AT81" s="125" t="s">
        <v>77</v>
      </c>
      <c r="AU81" s="125" t="s">
        <v>78</v>
      </c>
      <c r="AY81" s="118" t="s">
        <v>131</v>
      </c>
      <c r="BK81" s="126">
        <f>SUM(BK82:BK127)</f>
        <v>0</v>
      </c>
    </row>
    <row r="82" spans="2:65" s="1" customFormat="1" ht="16.5" customHeight="1">
      <c r="B82" s="34"/>
      <c r="C82" s="129" t="s">
        <v>27</v>
      </c>
      <c r="D82" s="129" t="s">
        <v>133</v>
      </c>
      <c r="E82" s="130" t="s">
        <v>788</v>
      </c>
      <c r="F82" s="131" t="s">
        <v>789</v>
      </c>
      <c r="G82" s="132" t="s">
        <v>790</v>
      </c>
      <c r="H82" s="133">
        <v>1</v>
      </c>
      <c r="I82" s="134"/>
      <c r="J82" s="135">
        <f t="shared" ref="J82:J88" si="0">ROUND(I82*H82,2)</f>
        <v>0</v>
      </c>
      <c r="K82" s="131" t="s">
        <v>35</v>
      </c>
      <c r="L82" s="34"/>
      <c r="M82" s="136" t="s">
        <v>35</v>
      </c>
      <c r="N82" s="137" t="s">
        <v>49</v>
      </c>
      <c r="P82" s="138">
        <f t="shared" ref="P82:P88" si="1">O82*H82</f>
        <v>0</v>
      </c>
      <c r="Q82" s="138">
        <v>0</v>
      </c>
      <c r="R82" s="138">
        <f t="shared" ref="R82:R88" si="2">Q82*H82</f>
        <v>0</v>
      </c>
      <c r="S82" s="138">
        <v>0</v>
      </c>
      <c r="T82" s="139">
        <f t="shared" ref="T82:T88" si="3">S82*H82</f>
        <v>0</v>
      </c>
      <c r="AR82" s="140" t="s">
        <v>791</v>
      </c>
      <c r="AT82" s="140" t="s">
        <v>133</v>
      </c>
      <c r="AU82" s="140" t="s">
        <v>27</v>
      </c>
      <c r="AY82" s="18" t="s">
        <v>131</v>
      </c>
      <c r="BE82" s="141">
        <f t="shared" ref="BE82:BE88" si="4">IF(N82="základní",J82,0)</f>
        <v>0</v>
      </c>
      <c r="BF82" s="141">
        <f t="shared" ref="BF82:BF88" si="5">IF(N82="snížená",J82,0)</f>
        <v>0</v>
      </c>
      <c r="BG82" s="141">
        <f t="shared" ref="BG82:BG88" si="6">IF(N82="zákl. přenesená",J82,0)</f>
        <v>0</v>
      </c>
      <c r="BH82" s="141">
        <f t="shared" ref="BH82:BH88" si="7">IF(N82="sníž. přenesená",J82,0)</f>
        <v>0</v>
      </c>
      <c r="BI82" s="141">
        <f t="shared" ref="BI82:BI88" si="8">IF(N82="nulová",J82,0)</f>
        <v>0</v>
      </c>
      <c r="BJ82" s="18" t="s">
        <v>27</v>
      </c>
      <c r="BK82" s="141">
        <f t="shared" ref="BK82:BK88" si="9">ROUND(I82*H82,2)</f>
        <v>0</v>
      </c>
      <c r="BL82" s="18" t="s">
        <v>791</v>
      </c>
      <c r="BM82" s="140" t="s">
        <v>792</v>
      </c>
    </row>
    <row r="83" spans="2:65" s="1" customFormat="1" ht="24.2" customHeight="1">
      <c r="B83" s="34"/>
      <c r="C83" s="129" t="s">
        <v>87</v>
      </c>
      <c r="D83" s="129" t="s">
        <v>133</v>
      </c>
      <c r="E83" s="130" t="s">
        <v>793</v>
      </c>
      <c r="F83" s="131" t="s">
        <v>794</v>
      </c>
      <c r="G83" s="132" t="s">
        <v>790</v>
      </c>
      <c r="H83" s="133">
        <v>1</v>
      </c>
      <c r="I83" s="134"/>
      <c r="J83" s="135">
        <f t="shared" si="0"/>
        <v>0</v>
      </c>
      <c r="K83" s="131" t="s">
        <v>35</v>
      </c>
      <c r="L83" s="34"/>
      <c r="M83" s="136" t="s">
        <v>35</v>
      </c>
      <c r="N83" s="137" t="s">
        <v>49</v>
      </c>
      <c r="P83" s="138">
        <f t="shared" si="1"/>
        <v>0</v>
      </c>
      <c r="Q83" s="138">
        <v>0</v>
      </c>
      <c r="R83" s="138">
        <f t="shared" si="2"/>
        <v>0</v>
      </c>
      <c r="S83" s="138">
        <v>0</v>
      </c>
      <c r="T83" s="139">
        <f t="shared" si="3"/>
        <v>0</v>
      </c>
      <c r="AR83" s="140" t="s">
        <v>791</v>
      </c>
      <c r="AT83" s="140" t="s">
        <v>133</v>
      </c>
      <c r="AU83" s="140" t="s">
        <v>27</v>
      </c>
      <c r="AY83" s="18" t="s">
        <v>131</v>
      </c>
      <c r="BE83" s="141">
        <f t="shared" si="4"/>
        <v>0</v>
      </c>
      <c r="BF83" s="141">
        <f t="shared" si="5"/>
        <v>0</v>
      </c>
      <c r="BG83" s="141">
        <f t="shared" si="6"/>
        <v>0</v>
      </c>
      <c r="BH83" s="141">
        <f t="shared" si="7"/>
        <v>0</v>
      </c>
      <c r="BI83" s="141">
        <f t="shared" si="8"/>
        <v>0</v>
      </c>
      <c r="BJ83" s="18" t="s">
        <v>27</v>
      </c>
      <c r="BK83" s="141">
        <f t="shared" si="9"/>
        <v>0</v>
      </c>
      <c r="BL83" s="18" t="s">
        <v>791</v>
      </c>
      <c r="BM83" s="140" t="s">
        <v>795</v>
      </c>
    </row>
    <row r="84" spans="2:65" s="1" customFormat="1" ht="24.2" customHeight="1">
      <c r="B84" s="34"/>
      <c r="C84" s="129" t="s">
        <v>151</v>
      </c>
      <c r="D84" s="129" t="s">
        <v>133</v>
      </c>
      <c r="E84" s="130" t="s">
        <v>796</v>
      </c>
      <c r="F84" s="131" t="s">
        <v>797</v>
      </c>
      <c r="G84" s="132" t="s">
        <v>790</v>
      </c>
      <c r="H84" s="133">
        <v>1</v>
      </c>
      <c r="I84" s="134"/>
      <c r="J84" s="135">
        <f t="shared" si="0"/>
        <v>0</v>
      </c>
      <c r="K84" s="131" t="s">
        <v>35</v>
      </c>
      <c r="L84" s="34"/>
      <c r="M84" s="136" t="s">
        <v>35</v>
      </c>
      <c r="N84" s="137" t="s">
        <v>49</v>
      </c>
      <c r="P84" s="138">
        <f t="shared" si="1"/>
        <v>0</v>
      </c>
      <c r="Q84" s="138">
        <v>0</v>
      </c>
      <c r="R84" s="138">
        <f t="shared" si="2"/>
        <v>0</v>
      </c>
      <c r="S84" s="138">
        <v>0</v>
      </c>
      <c r="T84" s="139">
        <f t="shared" si="3"/>
        <v>0</v>
      </c>
      <c r="AR84" s="140" t="s">
        <v>791</v>
      </c>
      <c r="AT84" s="140" t="s">
        <v>133</v>
      </c>
      <c r="AU84" s="140" t="s">
        <v>27</v>
      </c>
      <c r="AY84" s="18" t="s">
        <v>131</v>
      </c>
      <c r="BE84" s="141">
        <f t="shared" si="4"/>
        <v>0</v>
      </c>
      <c r="BF84" s="141">
        <f t="shared" si="5"/>
        <v>0</v>
      </c>
      <c r="BG84" s="141">
        <f t="shared" si="6"/>
        <v>0</v>
      </c>
      <c r="BH84" s="141">
        <f t="shared" si="7"/>
        <v>0</v>
      </c>
      <c r="BI84" s="141">
        <f t="shared" si="8"/>
        <v>0</v>
      </c>
      <c r="BJ84" s="18" t="s">
        <v>27</v>
      </c>
      <c r="BK84" s="141">
        <f t="shared" si="9"/>
        <v>0</v>
      </c>
      <c r="BL84" s="18" t="s">
        <v>791</v>
      </c>
      <c r="BM84" s="140" t="s">
        <v>798</v>
      </c>
    </row>
    <row r="85" spans="2:65" s="1" customFormat="1" ht="24.2" customHeight="1">
      <c r="B85" s="34"/>
      <c r="C85" s="129" t="s">
        <v>138</v>
      </c>
      <c r="D85" s="129" t="s">
        <v>133</v>
      </c>
      <c r="E85" s="130" t="s">
        <v>799</v>
      </c>
      <c r="F85" s="131" t="s">
        <v>800</v>
      </c>
      <c r="G85" s="132" t="s">
        <v>790</v>
      </c>
      <c r="H85" s="133">
        <v>1</v>
      </c>
      <c r="I85" s="134"/>
      <c r="J85" s="135">
        <f t="shared" si="0"/>
        <v>0</v>
      </c>
      <c r="K85" s="131" t="s">
        <v>35</v>
      </c>
      <c r="L85" s="34"/>
      <c r="M85" s="136" t="s">
        <v>35</v>
      </c>
      <c r="N85" s="137" t="s">
        <v>49</v>
      </c>
      <c r="P85" s="138">
        <f t="shared" si="1"/>
        <v>0</v>
      </c>
      <c r="Q85" s="138">
        <v>0</v>
      </c>
      <c r="R85" s="138">
        <f t="shared" si="2"/>
        <v>0</v>
      </c>
      <c r="S85" s="138">
        <v>0</v>
      </c>
      <c r="T85" s="139">
        <f t="shared" si="3"/>
        <v>0</v>
      </c>
      <c r="AR85" s="140" t="s">
        <v>791</v>
      </c>
      <c r="AT85" s="140" t="s">
        <v>133</v>
      </c>
      <c r="AU85" s="140" t="s">
        <v>27</v>
      </c>
      <c r="AY85" s="18" t="s">
        <v>131</v>
      </c>
      <c r="BE85" s="141">
        <f t="shared" si="4"/>
        <v>0</v>
      </c>
      <c r="BF85" s="141">
        <f t="shared" si="5"/>
        <v>0</v>
      </c>
      <c r="BG85" s="141">
        <f t="shared" si="6"/>
        <v>0</v>
      </c>
      <c r="BH85" s="141">
        <f t="shared" si="7"/>
        <v>0</v>
      </c>
      <c r="BI85" s="141">
        <f t="shared" si="8"/>
        <v>0</v>
      </c>
      <c r="BJ85" s="18" t="s">
        <v>27</v>
      </c>
      <c r="BK85" s="141">
        <f t="shared" si="9"/>
        <v>0</v>
      </c>
      <c r="BL85" s="18" t="s">
        <v>791</v>
      </c>
      <c r="BM85" s="140" t="s">
        <v>801</v>
      </c>
    </row>
    <row r="86" spans="2:65" s="1" customFormat="1" ht="24.2" customHeight="1">
      <c r="B86" s="34"/>
      <c r="C86" s="129" t="s">
        <v>180</v>
      </c>
      <c r="D86" s="129" t="s">
        <v>133</v>
      </c>
      <c r="E86" s="130" t="s">
        <v>802</v>
      </c>
      <c r="F86" s="131" t="s">
        <v>803</v>
      </c>
      <c r="G86" s="132" t="s">
        <v>790</v>
      </c>
      <c r="H86" s="133">
        <v>1</v>
      </c>
      <c r="I86" s="134"/>
      <c r="J86" s="135">
        <f t="shared" si="0"/>
        <v>0</v>
      </c>
      <c r="K86" s="131" t="s">
        <v>35</v>
      </c>
      <c r="L86" s="34"/>
      <c r="M86" s="136" t="s">
        <v>35</v>
      </c>
      <c r="N86" s="137" t="s">
        <v>49</v>
      </c>
      <c r="P86" s="138">
        <f t="shared" si="1"/>
        <v>0</v>
      </c>
      <c r="Q86" s="138">
        <v>0</v>
      </c>
      <c r="R86" s="138">
        <f t="shared" si="2"/>
        <v>0</v>
      </c>
      <c r="S86" s="138">
        <v>0</v>
      </c>
      <c r="T86" s="139">
        <f t="shared" si="3"/>
        <v>0</v>
      </c>
      <c r="AR86" s="140" t="s">
        <v>791</v>
      </c>
      <c r="AT86" s="140" t="s">
        <v>133</v>
      </c>
      <c r="AU86" s="140" t="s">
        <v>27</v>
      </c>
      <c r="AY86" s="18" t="s">
        <v>131</v>
      </c>
      <c r="BE86" s="141">
        <f t="shared" si="4"/>
        <v>0</v>
      </c>
      <c r="BF86" s="141">
        <f t="shared" si="5"/>
        <v>0</v>
      </c>
      <c r="BG86" s="141">
        <f t="shared" si="6"/>
        <v>0</v>
      </c>
      <c r="BH86" s="141">
        <f t="shared" si="7"/>
        <v>0</v>
      </c>
      <c r="BI86" s="141">
        <f t="shared" si="8"/>
        <v>0</v>
      </c>
      <c r="BJ86" s="18" t="s">
        <v>27</v>
      </c>
      <c r="BK86" s="141">
        <f t="shared" si="9"/>
        <v>0</v>
      </c>
      <c r="BL86" s="18" t="s">
        <v>791</v>
      </c>
      <c r="BM86" s="140" t="s">
        <v>804</v>
      </c>
    </row>
    <row r="87" spans="2:65" s="1" customFormat="1" ht="16.5" customHeight="1">
      <c r="B87" s="34"/>
      <c r="C87" s="129" t="s">
        <v>209</v>
      </c>
      <c r="D87" s="129" t="s">
        <v>133</v>
      </c>
      <c r="E87" s="130" t="s">
        <v>805</v>
      </c>
      <c r="F87" s="131" t="s">
        <v>806</v>
      </c>
      <c r="G87" s="132" t="s">
        <v>790</v>
      </c>
      <c r="H87" s="133">
        <v>1</v>
      </c>
      <c r="I87" s="134"/>
      <c r="J87" s="135">
        <f t="shared" si="0"/>
        <v>0</v>
      </c>
      <c r="K87" s="131" t="s">
        <v>35</v>
      </c>
      <c r="L87" s="34"/>
      <c r="M87" s="136" t="s">
        <v>35</v>
      </c>
      <c r="N87" s="137" t="s">
        <v>49</v>
      </c>
      <c r="P87" s="138">
        <f t="shared" si="1"/>
        <v>0</v>
      </c>
      <c r="Q87" s="138">
        <v>0</v>
      </c>
      <c r="R87" s="138">
        <f t="shared" si="2"/>
        <v>0</v>
      </c>
      <c r="S87" s="138">
        <v>0</v>
      </c>
      <c r="T87" s="139">
        <f t="shared" si="3"/>
        <v>0</v>
      </c>
      <c r="AR87" s="140" t="s">
        <v>791</v>
      </c>
      <c r="AT87" s="140" t="s">
        <v>133</v>
      </c>
      <c r="AU87" s="140" t="s">
        <v>27</v>
      </c>
      <c r="AY87" s="18" t="s">
        <v>131</v>
      </c>
      <c r="BE87" s="141">
        <f t="shared" si="4"/>
        <v>0</v>
      </c>
      <c r="BF87" s="141">
        <f t="shared" si="5"/>
        <v>0</v>
      </c>
      <c r="BG87" s="141">
        <f t="shared" si="6"/>
        <v>0</v>
      </c>
      <c r="BH87" s="141">
        <f t="shared" si="7"/>
        <v>0</v>
      </c>
      <c r="BI87" s="141">
        <f t="shared" si="8"/>
        <v>0</v>
      </c>
      <c r="BJ87" s="18" t="s">
        <v>27</v>
      </c>
      <c r="BK87" s="141">
        <f t="shared" si="9"/>
        <v>0</v>
      </c>
      <c r="BL87" s="18" t="s">
        <v>791</v>
      </c>
      <c r="BM87" s="140" t="s">
        <v>807</v>
      </c>
    </row>
    <row r="88" spans="2:65" s="1" customFormat="1" ht="16.5" customHeight="1">
      <c r="B88" s="34"/>
      <c r="C88" s="129" t="s">
        <v>223</v>
      </c>
      <c r="D88" s="129" t="s">
        <v>133</v>
      </c>
      <c r="E88" s="130" t="s">
        <v>808</v>
      </c>
      <c r="F88" s="131" t="s">
        <v>809</v>
      </c>
      <c r="G88" s="132" t="s">
        <v>790</v>
      </c>
      <c r="H88" s="133">
        <v>1</v>
      </c>
      <c r="I88" s="134"/>
      <c r="J88" s="135">
        <f t="shared" si="0"/>
        <v>0</v>
      </c>
      <c r="K88" s="131" t="s">
        <v>35</v>
      </c>
      <c r="L88" s="34"/>
      <c r="M88" s="136" t="s">
        <v>35</v>
      </c>
      <c r="N88" s="137" t="s">
        <v>49</v>
      </c>
      <c r="P88" s="138">
        <f t="shared" si="1"/>
        <v>0</v>
      </c>
      <c r="Q88" s="138">
        <v>0</v>
      </c>
      <c r="R88" s="138">
        <f t="shared" si="2"/>
        <v>0</v>
      </c>
      <c r="S88" s="138">
        <v>0</v>
      </c>
      <c r="T88" s="139">
        <f t="shared" si="3"/>
        <v>0</v>
      </c>
      <c r="AR88" s="140" t="s">
        <v>791</v>
      </c>
      <c r="AT88" s="140" t="s">
        <v>133</v>
      </c>
      <c r="AU88" s="140" t="s">
        <v>27</v>
      </c>
      <c r="AY88" s="18" t="s">
        <v>131</v>
      </c>
      <c r="BE88" s="141">
        <f t="shared" si="4"/>
        <v>0</v>
      </c>
      <c r="BF88" s="141">
        <f t="shared" si="5"/>
        <v>0</v>
      </c>
      <c r="BG88" s="141">
        <f t="shared" si="6"/>
        <v>0</v>
      </c>
      <c r="BH88" s="141">
        <f t="shared" si="7"/>
        <v>0</v>
      </c>
      <c r="BI88" s="141">
        <f t="shared" si="8"/>
        <v>0</v>
      </c>
      <c r="BJ88" s="18" t="s">
        <v>27</v>
      </c>
      <c r="BK88" s="141">
        <f t="shared" si="9"/>
        <v>0</v>
      </c>
      <c r="BL88" s="18" t="s">
        <v>791</v>
      </c>
      <c r="BM88" s="140" t="s">
        <v>810</v>
      </c>
    </row>
    <row r="89" spans="2:65" s="12" customFormat="1" ht="11.25">
      <c r="B89" s="146"/>
      <c r="D89" s="147" t="s">
        <v>142</v>
      </c>
      <c r="E89" s="148" t="s">
        <v>35</v>
      </c>
      <c r="F89" s="149" t="s">
        <v>811</v>
      </c>
      <c r="H89" s="148" t="s">
        <v>35</v>
      </c>
      <c r="I89" s="150"/>
      <c r="L89" s="146"/>
      <c r="M89" s="151"/>
      <c r="T89" s="152"/>
      <c r="AT89" s="148" t="s">
        <v>142</v>
      </c>
      <c r="AU89" s="148" t="s">
        <v>27</v>
      </c>
      <c r="AV89" s="12" t="s">
        <v>27</v>
      </c>
      <c r="AW89" s="12" t="s">
        <v>144</v>
      </c>
      <c r="AX89" s="12" t="s">
        <v>78</v>
      </c>
      <c r="AY89" s="148" t="s">
        <v>131</v>
      </c>
    </row>
    <row r="90" spans="2:65" s="12" customFormat="1" ht="11.25">
      <c r="B90" s="146"/>
      <c r="D90" s="147" t="s">
        <v>142</v>
      </c>
      <c r="E90" s="148" t="s">
        <v>35</v>
      </c>
      <c r="F90" s="149" t="s">
        <v>812</v>
      </c>
      <c r="H90" s="148" t="s">
        <v>35</v>
      </c>
      <c r="I90" s="150"/>
      <c r="L90" s="146"/>
      <c r="M90" s="151"/>
      <c r="T90" s="152"/>
      <c r="AT90" s="148" t="s">
        <v>142</v>
      </c>
      <c r="AU90" s="148" t="s">
        <v>27</v>
      </c>
      <c r="AV90" s="12" t="s">
        <v>27</v>
      </c>
      <c r="AW90" s="12" t="s">
        <v>144</v>
      </c>
      <c r="AX90" s="12" t="s">
        <v>78</v>
      </c>
      <c r="AY90" s="148" t="s">
        <v>131</v>
      </c>
    </row>
    <row r="91" spans="2:65" s="13" customFormat="1" ht="11.25">
      <c r="B91" s="153"/>
      <c r="D91" s="147" t="s">
        <v>142</v>
      </c>
      <c r="E91" s="154" t="s">
        <v>35</v>
      </c>
      <c r="F91" s="155" t="s">
        <v>813</v>
      </c>
      <c r="H91" s="156">
        <v>1</v>
      </c>
      <c r="I91" s="157"/>
      <c r="L91" s="153"/>
      <c r="M91" s="158"/>
      <c r="T91" s="159"/>
      <c r="AT91" s="154" t="s">
        <v>142</v>
      </c>
      <c r="AU91" s="154" t="s">
        <v>27</v>
      </c>
      <c r="AV91" s="13" t="s">
        <v>87</v>
      </c>
      <c r="AW91" s="13" t="s">
        <v>144</v>
      </c>
      <c r="AX91" s="13" t="s">
        <v>78</v>
      </c>
      <c r="AY91" s="154" t="s">
        <v>131</v>
      </c>
    </row>
    <row r="92" spans="2:65" s="15" customFormat="1" ht="11.25">
      <c r="B92" s="167"/>
      <c r="D92" s="147" t="s">
        <v>142</v>
      </c>
      <c r="E92" s="168" t="s">
        <v>35</v>
      </c>
      <c r="F92" s="169" t="s">
        <v>155</v>
      </c>
      <c r="H92" s="170">
        <v>1</v>
      </c>
      <c r="I92" s="171"/>
      <c r="L92" s="167"/>
      <c r="M92" s="172"/>
      <c r="T92" s="173"/>
      <c r="AT92" s="168" t="s">
        <v>142</v>
      </c>
      <c r="AU92" s="168" t="s">
        <v>27</v>
      </c>
      <c r="AV92" s="15" t="s">
        <v>138</v>
      </c>
      <c r="AW92" s="15" t="s">
        <v>144</v>
      </c>
      <c r="AX92" s="15" t="s">
        <v>27</v>
      </c>
      <c r="AY92" s="168" t="s">
        <v>131</v>
      </c>
    </row>
    <row r="93" spans="2:65" s="1" customFormat="1" ht="24.2" customHeight="1">
      <c r="B93" s="34"/>
      <c r="C93" s="129" t="s">
        <v>229</v>
      </c>
      <c r="D93" s="129" t="s">
        <v>133</v>
      </c>
      <c r="E93" s="130" t="s">
        <v>814</v>
      </c>
      <c r="F93" s="131" t="s">
        <v>815</v>
      </c>
      <c r="G93" s="132" t="s">
        <v>790</v>
      </c>
      <c r="H93" s="133">
        <v>1</v>
      </c>
      <c r="I93" s="134"/>
      <c r="J93" s="135">
        <f>ROUND(I93*H93,2)</f>
        <v>0</v>
      </c>
      <c r="K93" s="131" t="s">
        <v>35</v>
      </c>
      <c r="L93" s="34"/>
      <c r="M93" s="136" t="s">
        <v>35</v>
      </c>
      <c r="N93" s="137" t="s">
        <v>49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9">
        <f>S93*H93</f>
        <v>0</v>
      </c>
      <c r="AR93" s="140" t="s">
        <v>791</v>
      </c>
      <c r="AT93" s="140" t="s">
        <v>133</v>
      </c>
      <c r="AU93" s="140" t="s">
        <v>27</v>
      </c>
      <c r="AY93" s="18" t="s">
        <v>131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27</v>
      </c>
      <c r="BK93" s="141">
        <f>ROUND(I93*H93,2)</f>
        <v>0</v>
      </c>
      <c r="BL93" s="18" t="s">
        <v>791</v>
      </c>
      <c r="BM93" s="140" t="s">
        <v>816</v>
      </c>
    </row>
    <row r="94" spans="2:65" s="12" customFormat="1" ht="11.25">
      <c r="B94" s="146"/>
      <c r="D94" s="147" t="s">
        <v>142</v>
      </c>
      <c r="E94" s="148" t="s">
        <v>35</v>
      </c>
      <c r="F94" s="149" t="s">
        <v>817</v>
      </c>
      <c r="H94" s="148" t="s">
        <v>35</v>
      </c>
      <c r="I94" s="150"/>
      <c r="L94" s="146"/>
      <c r="M94" s="151"/>
      <c r="T94" s="152"/>
      <c r="AT94" s="148" t="s">
        <v>142</v>
      </c>
      <c r="AU94" s="148" t="s">
        <v>27</v>
      </c>
      <c r="AV94" s="12" t="s">
        <v>27</v>
      </c>
      <c r="AW94" s="12" t="s">
        <v>144</v>
      </c>
      <c r="AX94" s="12" t="s">
        <v>78</v>
      </c>
      <c r="AY94" s="148" t="s">
        <v>131</v>
      </c>
    </row>
    <row r="95" spans="2:65" s="13" customFormat="1" ht="11.25">
      <c r="B95" s="153"/>
      <c r="D95" s="147" t="s">
        <v>142</v>
      </c>
      <c r="E95" s="154" t="s">
        <v>35</v>
      </c>
      <c r="F95" s="155" t="s">
        <v>813</v>
      </c>
      <c r="H95" s="156">
        <v>1</v>
      </c>
      <c r="I95" s="157"/>
      <c r="L95" s="153"/>
      <c r="M95" s="158"/>
      <c r="T95" s="159"/>
      <c r="AT95" s="154" t="s">
        <v>142</v>
      </c>
      <c r="AU95" s="154" t="s">
        <v>27</v>
      </c>
      <c r="AV95" s="13" t="s">
        <v>87</v>
      </c>
      <c r="AW95" s="13" t="s">
        <v>144</v>
      </c>
      <c r="AX95" s="13" t="s">
        <v>78</v>
      </c>
      <c r="AY95" s="154" t="s">
        <v>131</v>
      </c>
    </row>
    <row r="96" spans="2:65" s="15" customFormat="1" ht="11.25">
      <c r="B96" s="167"/>
      <c r="D96" s="147" t="s">
        <v>142</v>
      </c>
      <c r="E96" s="168" t="s">
        <v>35</v>
      </c>
      <c r="F96" s="169" t="s">
        <v>155</v>
      </c>
      <c r="H96" s="170">
        <v>1</v>
      </c>
      <c r="I96" s="171"/>
      <c r="L96" s="167"/>
      <c r="M96" s="172"/>
      <c r="T96" s="173"/>
      <c r="AT96" s="168" t="s">
        <v>142</v>
      </c>
      <c r="AU96" s="168" t="s">
        <v>27</v>
      </c>
      <c r="AV96" s="15" t="s">
        <v>138</v>
      </c>
      <c r="AW96" s="15" t="s">
        <v>144</v>
      </c>
      <c r="AX96" s="15" t="s">
        <v>27</v>
      </c>
      <c r="AY96" s="168" t="s">
        <v>131</v>
      </c>
    </row>
    <row r="97" spans="2:65" s="1" customFormat="1" ht="16.5" customHeight="1">
      <c r="B97" s="34"/>
      <c r="C97" s="129" t="s">
        <v>234</v>
      </c>
      <c r="D97" s="129" t="s">
        <v>133</v>
      </c>
      <c r="E97" s="130" t="s">
        <v>818</v>
      </c>
      <c r="F97" s="131" t="s">
        <v>819</v>
      </c>
      <c r="G97" s="132" t="s">
        <v>790</v>
      </c>
      <c r="H97" s="133">
        <v>1</v>
      </c>
      <c r="I97" s="134"/>
      <c r="J97" s="135">
        <f>ROUND(I97*H97,2)</f>
        <v>0</v>
      </c>
      <c r="K97" s="131" t="s">
        <v>35</v>
      </c>
      <c r="L97" s="34"/>
      <c r="M97" s="136" t="s">
        <v>35</v>
      </c>
      <c r="N97" s="137" t="s">
        <v>49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9">
        <f>S97*H97</f>
        <v>0</v>
      </c>
      <c r="AR97" s="140" t="s">
        <v>791</v>
      </c>
      <c r="AT97" s="140" t="s">
        <v>133</v>
      </c>
      <c r="AU97" s="140" t="s">
        <v>27</v>
      </c>
      <c r="AY97" s="18" t="s">
        <v>131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27</v>
      </c>
      <c r="BK97" s="141">
        <f>ROUND(I97*H97,2)</f>
        <v>0</v>
      </c>
      <c r="BL97" s="18" t="s">
        <v>791</v>
      </c>
      <c r="BM97" s="140" t="s">
        <v>820</v>
      </c>
    </row>
    <row r="98" spans="2:65" s="12" customFormat="1" ht="11.25">
      <c r="B98" s="146"/>
      <c r="D98" s="147" t="s">
        <v>142</v>
      </c>
      <c r="E98" s="148" t="s">
        <v>35</v>
      </c>
      <c r="F98" s="149" t="s">
        <v>821</v>
      </c>
      <c r="H98" s="148" t="s">
        <v>35</v>
      </c>
      <c r="I98" s="150"/>
      <c r="L98" s="146"/>
      <c r="M98" s="151"/>
      <c r="T98" s="152"/>
      <c r="AT98" s="148" t="s">
        <v>142</v>
      </c>
      <c r="AU98" s="148" t="s">
        <v>27</v>
      </c>
      <c r="AV98" s="12" t="s">
        <v>27</v>
      </c>
      <c r="AW98" s="12" t="s">
        <v>144</v>
      </c>
      <c r="AX98" s="12" t="s">
        <v>78</v>
      </c>
      <c r="AY98" s="148" t="s">
        <v>131</v>
      </c>
    </row>
    <row r="99" spans="2:65" s="13" customFormat="1" ht="11.25">
      <c r="B99" s="153"/>
      <c r="D99" s="147" t="s">
        <v>142</v>
      </c>
      <c r="E99" s="154" t="s">
        <v>35</v>
      </c>
      <c r="F99" s="155" t="s">
        <v>27</v>
      </c>
      <c r="H99" s="156">
        <v>1</v>
      </c>
      <c r="I99" s="157"/>
      <c r="L99" s="153"/>
      <c r="M99" s="158"/>
      <c r="T99" s="159"/>
      <c r="AT99" s="154" t="s">
        <v>142</v>
      </c>
      <c r="AU99" s="154" t="s">
        <v>27</v>
      </c>
      <c r="AV99" s="13" t="s">
        <v>87</v>
      </c>
      <c r="AW99" s="13" t="s">
        <v>144</v>
      </c>
      <c r="AX99" s="13" t="s">
        <v>78</v>
      </c>
      <c r="AY99" s="154" t="s">
        <v>131</v>
      </c>
    </row>
    <row r="100" spans="2:65" s="15" customFormat="1" ht="11.25">
      <c r="B100" s="167"/>
      <c r="D100" s="147" t="s">
        <v>142</v>
      </c>
      <c r="E100" s="168" t="s">
        <v>35</v>
      </c>
      <c r="F100" s="169" t="s">
        <v>155</v>
      </c>
      <c r="H100" s="170">
        <v>1</v>
      </c>
      <c r="I100" s="171"/>
      <c r="L100" s="167"/>
      <c r="M100" s="172"/>
      <c r="T100" s="173"/>
      <c r="AT100" s="168" t="s">
        <v>142</v>
      </c>
      <c r="AU100" s="168" t="s">
        <v>27</v>
      </c>
      <c r="AV100" s="15" t="s">
        <v>138</v>
      </c>
      <c r="AW100" s="15" t="s">
        <v>144</v>
      </c>
      <c r="AX100" s="15" t="s">
        <v>27</v>
      </c>
      <c r="AY100" s="168" t="s">
        <v>131</v>
      </c>
    </row>
    <row r="101" spans="2:65" s="1" customFormat="1" ht="16.5" customHeight="1">
      <c r="B101" s="34"/>
      <c r="C101" s="129" t="s">
        <v>242</v>
      </c>
      <c r="D101" s="129" t="s">
        <v>133</v>
      </c>
      <c r="E101" s="130" t="s">
        <v>822</v>
      </c>
      <c r="F101" s="131" t="s">
        <v>823</v>
      </c>
      <c r="G101" s="132" t="s">
        <v>790</v>
      </c>
      <c r="H101" s="133">
        <v>1</v>
      </c>
      <c r="I101" s="134"/>
      <c r="J101" s="135">
        <f>ROUND(I101*H101,2)</f>
        <v>0</v>
      </c>
      <c r="K101" s="131" t="s">
        <v>35</v>
      </c>
      <c r="L101" s="34"/>
      <c r="M101" s="136" t="s">
        <v>35</v>
      </c>
      <c r="N101" s="137" t="s">
        <v>49</v>
      </c>
      <c r="P101" s="138">
        <f>O101*H101</f>
        <v>0</v>
      </c>
      <c r="Q101" s="138">
        <v>0</v>
      </c>
      <c r="R101" s="138">
        <f>Q101*H101</f>
        <v>0</v>
      </c>
      <c r="S101" s="138">
        <v>0</v>
      </c>
      <c r="T101" s="139">
        <f>S101*H101</f>
        <v>0</v>
      </c>
      <c r="AR101" s="140" t="s">
        <v>791</v>
      </c>
      <c r="AT101" s="140" t="s">
        <v>133</v>
      </c>
      <c r="AU101" s="140" t="s">
        <v>27</v>
      </c>
      <c r="AY101" s="18" t="s">
        <v>131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8" t="s">
        <v>27</v>
      </c>
      <c r="BK101" s="141">
        <f>ROUND(I101*H101,2)</f>
        <v>0</v>
      </c>
      <c r="BL101" s="18" t="s">
        <v>791</v>
      </c>
      <c r="BM101" s="140" t="s">
        <v>824</v>
      </c>
    </row>
    <row r="102" spans="2:65" s="12" customFormat="1" ht="11.25">
      <c r="B102" s="146"/>
      <c r="D102" s="147" t="s">
        <v>142</v>
      </c>
      <c r="E102" s="148" t="s">
        <v>35</v>
      </c>
      <c r="F102" s="149" t="s">
        <v>821</v>
      </c>
      <c r="H102" s="148" t="s">
        <v>35</v>
      </c>
      <c r="I102" s="150"/>
      <c r="L102" s="146"/>
      <c r="M102" s="151"/>
      <c r="T102" s="152"/>
      <c r="AT102" s="148" t="s">
        <v>142</v>
      </c>
      <c r="AU102" s="148" t="s">
        <v>27</v>
      </c>
      <c r="AV102" s="12" t="s">
        <v>27</v>
      </c>
      <c r="AW102" s="12" t="s">
        <v>144</v>
      </c>
      <c r="AX102" s="12" t="s">
        <v>78</v>
      </c>
      <c r="AY102" s="148" t="s">
        <v>131</v>
      </c>
    </row>
    <row r="103" spans="2:65" s="13" customFormat="1" ht="11.25">
      <c r="B103" s="153"/>
      <c r="D103" s="147" t="s">
        <v>142</v>
      </c>
      <c r="E103" s="154" t="s">
        <v>35</v>
      </c>
      <c r="F103" s="155" t="s">
        <v>27</v>
      </c>
      <c r="H103" s="156">
        <v>1</v>
      </c>
      <c r="I103" s="157"/>
      <c r="L103" s="153"/>
      <c r="M103" s="158"/>
      <c r="T103" s="159"/>
      <c r="AT103" s="154" t="s">
        <v>142</v>
      </c>
      <c r="AU103" s="154" t="s">
        <v>27</v>
      </c>
      <c r="AV103" s="13" t="s">
        <v>87</v>
      </c>
      <c r="AW103" s="13" t="s">
        <v>144</v>
      </c>
      <c r="AX103" s="13" t="s">
        <v>78</v>
      </c>
      <c r="AY103" s="154" t="s">
        <v>131</v>
      </c>
    </row>
    <row r="104" spans="2:65" s="15" customFormat="1" ht="11.25">
      <c r="B104" s="167"/>
      <c r="D104" s="147" t="s">
        <v>142</v>
      </c>
      <c r="E104" s="168" t="s">
        <v>35</v>
      </c>
      <c r="F104" s="169" t="s">
        <v>155</v>
      </c>
      <c r="H104" s="170">
        <v>1</v>
      </c>
      <c r="I104" s="171"/>
      <c r="L104" s="167"/>
      <c r="M104" s="172"/>
      <c r="T104" s="173"/>
      <c r="AT104" s="168" t="s">
        <v>142</v>
      </c>
      <c r="AU104" s="168" t="s">
        <v>27</v>
      </c>
      <c r="AV104" s="15" t="s">
        <v>138</v>
      </c>
      <c r="AW104" s="15" t="s">
        <v>144</v>
      </c>
      <c r="AX104" s="15" t="s">
        <v>27</v>
      </c>
      <c r="AY104" s="168" t="s">
        <v>131</v>
      </c>
    </row>
    <row r="105" spans="2:65" s="1" customFormat="1" ht="16.5" customHeight="1">
      <c r="B105" s="34"/>
      <c r="C105" s="129" t="s">
        <v>249</v>
      </c>
      <c r="D105" s="129" t="s">
        <v>133</v>
      </c>
      <c r="E105" s="130" t="s">
        <v>825</v>
      </c>
      <c r="F105" s="131" t="s">
        <v>826</v>
      </c>
      <c r="G105" s="132" t="s">
        <v>790</v>
      </c>
      <c r="H105" s="133">
        <v>1</v>
      </c>
      <c r="I105" s="134"/>
      <c r="J105" s="135">
        <f>ROUND(I105*H105,2)</f>
        <v>0</v>
      </c>
      <c r="K105" s="131" t="s">
        <v>35</v>
      </c>
      <c r="L105" s="34"/>
      <c r="M105" s="136" t="s">
        <v>35</v>
      </c>
      <c r="N105" s="137" t="s">
        <v>49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9">
        <f>S105*H105</f>
        <v>0</v>
      </c>
      <c r="AR105" s="140" t="s">
        <v>791</v>
      </c>
      <c r="AT105" s="140" t="s">
        <v>133</v>
      </c>
      <c r="AU105" s="140" t="s">
        <v>27</v>
      </c>
      <c r="AY105" s="18" t="s">
        <v>131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27</v>
      </c>
      <c r="BK105" s="141">
        <f>ROUND(I105*H105,2)</f>
        <v>0</v>
      </c>
      <c r="BL105" s="18" t="s">
        <v>791</v>
      </c>
      <c r="BM105" s="140" t="s">
        <v>827</v>
      </c>
    </row>
    <row r="106" spans="2:65" s="1" customFormat="1" ht="16.5" customHeight="1">
      <c r="B106" s="34"/>
      <c r="C106" s="129" t="s">
        <v>8</v>
      </c>
      <c r="D106" s="129" t="s">
        <v>133</v>
      </c>
      <c r="E106" s="130" t="s">
        <v>828</v>
      </c>
      <c r="F106" s="131" t="s">
        <v>829</v>
      </c>
      <c r="G106" s="132" t="s">
        <v>790</v>
      </c>
      <c r="H106" s="133">
        <v>1</v>
      </c>
      <c r="I106" s="134"/>
      <c r="J106" s="135">
        <f>ROUND(I106*H106,2)</f>
        <v>0</v>
      </c>
      <c r="K106" s="131" t="s">
        <v>35</v>
      </c>
      <c r="L106" s="34"/>
      <c r="M106" s="136" t="s">
        <v>35</v>
      </c>
      <c r="N106" s="137" t="s">
        <v>49</v>
      </c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9">
        <f>S106*H106</f>
        <v>0</v>
      </c>
      <c r="AR106" s="140" t="s">
        <v>791</v>
      </c>
      <c r="AT106" s="140" t="s">
        <v>133</v>
      </c>
      <c r="AU106" s="140" t="s">
        <v>27</v>
      </c>
      <c r="AY106" s="18" t="s">
        <v>131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8" t="s">
        <v>27</v>
      </c>
      <c r="BK106" s="141">
        <f>ROUND(I106*H106,2)</f>
        <v>0</v>
      </c>
      <c r="BL106" s="18" t="s">
        <v>791</v>
      </c>
      <c r="BM106" s="140" t="s">
        <v>830</v>
      </c>
    </row>
    <row r="107" spans="2:65" s="1" customFormat="1" ht="16.5" customHeight="1">
      <c r="B107" s="34"/>
      <c r="C107" s="129" t="s">
        <v>261</v>
      </c>
      <c r="D107" s="129" t="s">
        <v>133</v>
      </c>
      <c r="E107" s="130" t="s">
        <v>831</v>
      </c>
      <c r="F107" s="131" t="s">
        <v>832</v>
      </c>
      <c r="G107" s="132" t="s">
        <v>790</v>
      </c>
      <c r="H107" s="133">
        <v>1</v>
      </c>
      <c r="I107" s="134"/>
      <c r="J107" s="135">
        <f>ROUND(I107*H107,2)</f>
        <v>0</v>
      </c>
      <c r="K107" s="131" t="s">
        <v>35</v>
      </c>
      <c r="L107" s="34"/>
      <c r="M107" s="136" t="s">
        <v>35</v>
      </c>
      <c r="N107" s="137" t="s">
        <v>49</v>
      </c>
      <c r="P107" s="138">
        <f>O107*H107</f>
        <v>0</v>
      </c>
      <c r="Q107" s="138">
        <v>0</v>
      </c>
      <c r="R107" s="138">
        <f>Q107*H107</f>
        <v>0</v>
      </c>
      <c r="S107" s="138">
        <v>0</v>
      </c>
      <c r="T107" s="139">
        <f>S107*H107</f>
        <v>0</v>
      </c>
      <c r="AR107" s="140" t="s">
        <v>791</v>
      </c>
      <c r="AT107" s="140" t="s">
        <v>133</v>
      </c>
      <c r="AU107" s="140" t="s">
        <v>27</v>
      </c>
      <c r="AY107" s="18" t="s">
        <v>131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27</v>
      </c>
      <c r="BK107" s="141">
        <f>ROUND(I107*H107,2)</f>
        <v>0</v>
      </c>
      <c r="BL107" s="18" t="s">
        <v>791</v>
      </c>
      <c r="BM107" s="140" t="s">
        <v>833</v>
      </c>
    </row>
    <row r="108" spans="2:65" s="1" customFormat="1" ht="16.5" customHeight="1">
      <c r="B108" s="34"/>
      <c r="C108" s="129" t="s">
        <v>267</v>
      </c>
      <c r="D108" s="129" t="s">
        <v>133</v>
      </c>
      <c r="E108" s="130" t="s">
        <v>834</v>
      </c>
      <c r="F108" s="131" t="s">
        <v>835</v>
      </c>
      <c r="G108" s="132" t="s">
        <v>790</v>
      </c>
      <c r="H108" s="133">
        <v>1</v>
      </c>
      <c r="I108" s="134"/>
      <c r="J108" s="135">
        <f>ROUND(I108*H108,2)</f>
        <v>0</v>
      </c>
      <c r="K108" s="131" t="s">
        <v>35</v>
      </c>
      <c r="L108" s="34"/>
      <c r="M108" s="136" t="s">
        <v>35</v>
      </c>
      <c r="N108" s="137" t="s">
        <v>49</v>
      </c>
      <c r="P108" s="138">
        <f>O108*H108</f>
        <v>0</v>
      </c>
      <c r="Q108" s="138">
        <v>0</v>
      </c>
      <c r="R108" s="138">
        <f>Q108*H108</f>
        <v>0</v>
      </c>
      <c r="S108" s="138">
        <v>0</v>
      </c>
      <c r="T108" s="139">
        <f>S108*H108</f>
        <v>0</v>
      </c>
      <c r="AR108" s="140" t="s">
        <v>791</v>
      </c>
      <c r="AT108" s="140" t="s">
        <v>133</v>
      </c>
      <c r="AU108" s="140" t="s">
        <v>27</v>
      </c>
      <c r="AY108" s="18" t="s">
        <v>131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8" t="s">
        <v>27</v>
      </c>
      <c r="BK108" s="141">
        <f>ROUND(I108*H108,2)</f>
        <v>0</v>
      </c>
      <c r="BL108" s="18" t="s">
        <v>791</v>
      </c>
      <c r="BM108" s="140" t="s">
        <v>836</v>
      </c>
    </row>
    <row r="109" spans="2:65" s="12" customFormat="1" ht="11.25">
      <c r="B109" s="146"/>
      <c r="D109" s="147" t="s">
        <v>142</v>
      </c>
      <c r="E109" s="148" t="s">
        <v>35</v>
      </c>
      <c r="F109" s="149" t="s">
        <v>837</v>
      </c>
      <c r="H109" s="148" t="s">
        <v>35</v>
      </c>
      <c r="I109" s="150"/>
      <c r="L109" s="146"/>
      <c r="M109" s="151"/>
      <c r="T109" s="152"/>
      <c r="AT109" s="148" t="s">
        <v>142</v>
      </c>
      <c r="AU109" s="148" t="s">
        <v>27</v>
      </c>
      <c r="AV109" s="12" t="s">
        <v>27</v>
      </c>
      <c r="AW109" s="12" t="s">
        <v>144</v>
      </c>
      <c r="AX109" s="12" t="s">
        <v>78</v>
      </c>
      <c r="AY109" s="148" t="s">
        <v>131</v>
      </c>
    </row>
    <row r="110" spans="2:65" s="13" customFormat="1" ht="11.25">
      <c r="B110" s="153"/>
      <c r="D110" s="147" t="s">
        <v>142</v>
      </c>
      <c r="E110" s="154" t="s">
        <v>35</v>
      </c>
      <c r="F110" s="155" t="s">
        <v>813</v>
      </c>
      <c r="H110" s="156">
        <v>1</v>
      </c>
      <c r="I110" s="157"/>
      <c r="L110" s="153"/>
      <c r="M110" s="158"/>
      <c r="T110" s="159"/>
      <c r="AT110" s="154" t="s">
        <v>142</v>
      </c>
      <c r="AU110" s="154" t="s">
        <v>27</v>
      </c>
      <c r="AV110" s="13" t="s">
        <v>87</v>
      </c>
      <c r="AW110" s="13" t="s">
        <v>144</v>
      </c>
      <c r="AX110" s="13" t="s">
        <v>78</v>
      </c>
      <c r="AY110" s="154" t="s">
        <v>131</v>
      </c>
    </row>
    <row r="111" spans="2:65" s="15" customFormat="1" ht="11.25">
      <c r="B111" s="167"/>
      <c r="D111" s="147" t="s">
        <v>142</v>
      </c>
      <c r="E111" s="168" t="s">
        <v>35</v>
      </c>
      <c r="F111" s="169" t="s">
        <v>155</v>
      </c>
      <c r="H111" s="170">
        <v>1</v>
      </c>
      <c r="I111" s="171"/>
      <c r="L111" s="167"/>
      <c r="M111" s="172"/>
      <c r="T111" s="173"/>
      <c r="AT111" s="168" t="s">
        <v>142</v>
      </c>
      <c r="AU111" s="168" t="s">
        <v>27</v>
      </c>
      <c r="AV111" s="15" t="s">
        <v>138</v>
      </c>
      <c r="AW111" s="15" t="s">
        <v>144</v>
      </c>
      <c r="AX111" s="15" t="s">
        <v>27</v>
      </c>
      <c r="AY111" s="168" t="s">
        <v>131</v>
      </c>
    </row>
    <row r="112" spans="2:65" s="1" customFormat="1" ht="16.5" customHeight="1">
      <c r="B112" s="34"/>
      <c r="C112" s="129" t="s">
        <v>273</v>
      </c>
      <c r="D112" s="129" t="s">
        <v>133</v>
      </c>
      <c r="E112" s="130" t="s">
        <v>838</v>
      </c>
      <c r="F112" s="131" t="s">
        <v>839</v>
      </c>
      <c r="G112" s="132" t="s">
        <v>790</v>
      </c>
      <c r="H112" s="133">
        <v>1</v>
      </c>
      <c r="I112" s="134"/>
      <c r="J112" s="135">
        <f>ROUND(I112*H112,2)</f>
        <v>0</v>
      </c>
      <c r="K112" s="131" t="s">
        <v>35</v>
      </c>
      <c r="L112" s="34"/>
      <c r="M112" s="136" t="s">
        <v>35</v>
      </c>
      <c r="N112" s="137" t="s">
        <v>49</v>
      </c>
      <c r="P112" s="138">
        <f>O112*H112</f>
        <v>0</v>
      </c>
      <c r="Q112" s="138">
        <v>0</v>
      </c>
      <c r="R112" s="138">
        <f>Q112*H112</f>
        <v>0</v>
      </c>
      <c r="S112" s="138">
        <v>0</v>
      </c>
      <c r="T112" s="139">
        <f>S112*H112</f>
        <v>0</v>
      </c>
      <c r="AR112" s="140" t="s">
        <v>791</v>
      </c>
      <c r="AT112" s="140" t="s">
        <v>133</v>
      </c>
      <c r="AU112" s="140" t="s">
        <v>27</v>
      </c>
      <c r="AY112" s="18" t="s">
        <v>131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8" t="s">
        <v>27</v>
      </c>
      <c r="BK112" s="141">
        <f>ROUND(I112*H112,2)</f>
        <v>0</v>
      </c>
      <c r="BL112" s="18" t="s">
        <v>791</v>
      </c>
      <c r="BM112" s="140" t="s">
        <v>840</v>
      </c>
    </row>
    <row r="113" spans="2:65" s="12" customFormat="1" ht="22.5">
      <c r="B113" s="146"/>
      <c r="D113" s="147" t="s">
        <v>142</v>
      </c>
      <c r="E113" s="148" t="s">
        <v>35</v>
      </c>
      <c r="F113" s="149" t="s">
        <v>841</v>
      </c>
      <c r="H113" s="148" t="s">
        <v>35</v>
      </c>
      <c r="I113" s="150"/>
      <c r="L113" s="146"/>
      <c r="M113" s="151"/>
      <c r="T113" s="152"/>
      <c r="AT113" s="148" t="s">
        <v>142</v>
      </c>
      <c r="AU113" s="148" t="s">
        <v>27</v>
      </c>
      <c r="AV113" s="12" t="s">
        <v>27</v>
      </c>
      <c r="AW113" s="12" t="s">
        <v>144</v>
      </c>
      <c r="AX113" s="12" t="s">
        <v>78</v>
      </c>
      <c r="AY113" s="148" t="s">
        <v>131</v>
      </c>
    </row>
    <row r="114" spans="2:65" s="13" customFormat="1" ht="11.25">
      <c r="B114" s="153"/>
      <c r="D114" s="147" t="s">
        <v>142</v>
      </c>
      <c r="E114" s="154" t="s">
        <v>35</v>
      </c>
      <c r="F114" s="155" t="s">
        <v>813</v>
      </c>
      <c r="H114" s="156">
        <v>1</v>
      </c>
      <c r="I114" s="157"/>
      <c r="L114" s="153"/>
      <c r="M114" s="158"/>
      <c r="T114" s="159"/>
      <c r="AT114" s="154" t="s">
        <v>142</v>
      </c>
      <c r="AU114" s="154" t="s">
        <v>27</v>
      </c>
      <c r="AV114" s="13" t="s">
        <v>87</v>
      </c>
      <c r="AW114" s="13" t="s">
        <v>144</v>
      </c>
      <c r="AX114" s="13" t="s">
        <v>78</v>
      </c>
      <c r="AY114" s="154" t="s">
        <v>131</v>
      </c>
    </row>
    <row r="115" spans="2:65" s="15" customFormat="1" ht="11.25">
      <c r="B115" s="167"/>
      <c r="D115" s="147" t="s">
        <v>142</v>
      </c>
      <c r="E115" s="168" t="s">
        <v>35</v>
      </c>
      <c r="F115" s="169" t="s">
        <v>155</v>
      </c>
      <c r="H115" s="170">
        <v>1</v>
      </c>
      <c r="I115" s="171"/>
      <c r="L115" s="167"/>
      <c r="M115" s="172"/>
      <c r="T115" s="173"/>
      <c r="AT115" s="168" t="s">
        <v>142</v>
      </c>
      <c r="AU115" s="168" t="s">
        <v>27</v>
      </c>
      <c r="AV115" s="15" t="s">
        <v>138</v>
      </c>
      <c r="AW115" s="15" t="s">
        <v>144</v>
      </c>
      <c r="AX115" s="15" t="s">
        <v>27</v>
      </c>
      <c r="AY115" s="168" t="s">
        <v>131</v>
      </c>
    </row>
    <row r="116" spans="2:65" s="1" customFormat="1" ht="16.5" customHeight="1">
      <c r="B116" s="34"/>
      <c r="C116" s="129" t="s">
        <v>287</v>
      </c>
      <c r="D116" s="129" t="s">
        <v>133</v>
      </c>
      <c r="E116" s="130" t="s">
        <v>842</v>
      </c>
      <c r="F116" s="131" t="s">
        <v>843</v>
      </c>
      <c r="G116" s="132" t="s">
        <v>790</v>
      </c>
      <c r="H116" s="133">
        <v>1</v>
      </c>
      <c r="I116" s="134"/>
      <c r="J116" s="135">
        <f>ROUND(I116*H116,2)</f>
        <v>0</v>
      </c>
      <c r="K116" s="131" t="s">
        <v>35</v>
      </c>
      <c r="L116" s="34"/>
      <c r="M116" s="136" t="s">
        <v>35</v>
      </c>
      <c r="N116" s="137" t="s">
        <v>49</v>
      </c>
      <c r="P116" s="138">
        <f>O116*H116</f>
        <v>0</v>
      </c>
      <c r="Q116" s="138">
        <v>0</v>
      </c>
      <c r="R116" s="138">
        <f>Q116*H116</f>
        <v>0</v>
      </c>
      <c r="S116" s="138">
        <v>0</v>
      </c>
      <c r="T116" s="139">
        <f>S116*H116</f>
        <v>0</v>
      </c>
      <c r="AR116" s="140" t="s">
        <v>791</v>
      </c>
      <c r="AT116" s="140" t="s">
        <v>133</v>
      </c>
      <c r="AU116" s="140" t="s">
        <v>27</v>
      </c>
      <c r="AY116" s="18" t="s">
        <v>131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8" t="s">
        <v>27</v>
      </c>
      <c r="BK116" s="141">
        <f>ROUND(I116*H116,2)</f>
        <v>0</v>
      </c>
      <c r="BL116" s="18" t="s">
        <v>791</v>
      </c>
      <c r="BM116" s="140" t="s">
        <v>844</v>
      </c>
    </row>
    <row r="117" spans="2:65" s="12" customFormat="1" ht="11.25">
      <c r="B117" s="146"/>
      <c r="D117" s="147" t="s">
        <v>142</v>
      </c>
      <c r="E117" s="148" t="s">
        <v>35</v>
      </c>
      <c r="F117" s="149" t="s">
        <v>845</v>
      </c>
      <c r="H117" s="148" t="s">
        <v>35</v>
      </c>
      <c r="I117" s="150"/>
      <c r="L117" s="146"/>
      <c r="M117" s="151"/>
      <c r="T117" s="152"/>
      <c r="AT117" s="148" t="s">
        <v>142</v>
      </c>
      <c r="AU117" s="148" t="s">
        <v>27</v>
      </c>
      <c r="AV117" s="12" t="s">
        <v>27</v>
      </c>
      <c r="AW117" s="12" t="s">
        <v>144</v>
      </c>
      <c r="AX117" s="12" t="s">
        <v>78</v>
      </c>
      <c r="AY117" s="148" t="s">
        <v>131</v>
      </c>
    </row>
    <row r="118" spans="2:65" s="12" customFormat="1" ht="11.25">
      <c r="B118" s="146"/>
      <c r="D118" s="147" t="s">
        <v>142</v>
      </c>
      <c r="E118" s="148" t="s">
        <v>35</v>
      </c>
      <c r="F118" s="149" t="s">
        <v>846</v>
      </c>
      <c r="H118" s="148" t="s">
        <v>35</v>
      </c>
      <c r="I118" s="150"/>
      <c r="L118" s="146"/>
      <c r="M118" s="151"/>
      <c r="T118" s="152"/>
      <c r="AT118" s="148" t="s">
        <v>142</v>
      </c>
      <c r="AU118" s="148" t="s">
        <v>27</v>
      </c>
      <c r="AV118" s="12" t="s">
        <v>27</v>
      </c>
      <c r="AW118" s="12" t="s">
        <v>144</v>
      </c>
      <c r="AX118" s="12" t="s">
        <v>78</v>
      </c>
      <c r="AY118" s="148" t="s">
        <v>131</v>
      </c>
    </row>
    <row r="119" spans="2:65" s="12" customFormat="1" ht="11.25">
      <c r="B119" s="146"/>
      <c r="D119" s="147" t="s">
        <v>142</v>
      </c>
      <c r="E119" s="148" t="s">
        <v>35</v>
      </c>
      <c r="F119" s="149" t="s">
        <v>847</v>
      </c>
      <c r="H119" s="148" t="s">
        <v>35</v>
      </c>
      <c r="I119" s="150"/>
      <c r="L119" s="146"/>
      <c r="M119" s="151"/>
      <c r="T119" s="152"/>
      <c r="AT119" s="148" t="s">
        <v>142</v>
      </c>
      <c r="AU119" s="148" t="s">
        <v>27</v>
      </c>
      <c r="AV119" s="12" t="s">
        <v>27</v>
      </c>
      <c r="AW119" s="12" t="s">
        <v>144</v>
      </c>
      <c r="AX119" s="12" t="s">
        <v>78</v>
      </c>
      <c r="AY119" s="148" t="s">
        <v>131</v>
      </c>
    </row>
    <row r="120" spans="2:65" s="12" customFormat="1" ht="11.25">
      <c r="B120" s="146"/>
      <c r="D120" s="147" t="s">
        <v>142</v>
      </c>
      <c r="E120" s="148" t="s">
        <v>35</v>
      </c>
      <c r="F120" s="149" t="s">
        <v>848</v>
      </c>
      <c r="H120" s="148" t="s">
        <v>35</v>
      </c>
      <c r="I120" s="150"/>
      <c r="L120" s="146"/>
      <c r="M120" s="151"/>
      <c r="T120" s="152"/>
      <c r="AT120" s="148" t="s">
        <v>142</v>
      </c>
      <c r="AU120" s="148" t="s">
        <v>27</v>
      </c>
      <c r="AV120" s="12" t="s">
        <v>27</v>
      </c>
      <c r="AW120" s="12" t="s">
        <v>144</v>
      </c>
      <c r="AX120" s="12" t="s">
        <v>78</v>
      </c>
      <c r="AY120" s="148" t="s">
        <v>131</v>
      </c>
    </row>
    <row r="121" spans="2:65" s="13" customFormat="1" ht="11.25">
      <c r="B121" s="153"/>
      <c r="D121" s="147" t="s">
        <v>142</v>
      </c>
      <c r="E121" s="154" t="s">
        <v>35</v>
      </c>
      <c r="F121" s="155" t="s">
        <v>813</v>
      </c>
      <c r="H121" s="156">
        <v>1</v>
      </c>
      <c r="I121" s="157"/>
      <c r="L121" s="153"/>
      <c r="M121" s="158"/>
      <c r="T121" s="159"/>
      <c r="AT121" s="154" t="s">
        <v>142</v>
      </c>
      <c r="AU121" s="154" t="s">
        <v>27</v>
      </c>
      <c r="AV121" s="13" t="s">
        <v>87</v>
      </c>
      <c r="AW121" s="13" t="s">
        <v>144</v>
      </c>
      <c r="AX121" s="13" t="s">
        <v>78</v>
      </c>
      <c r="AY121" s="154" t="s">
        <v>131</v>
      </c>
    </row>
    <row r="122" spans="2:65" s="15" customFormat="1" ht="11.25">
      <c r="B122" s="167"/>
      <c r="D122" s="147" t="s">
        <v>142</v>
      </c>
      <c r="E122" s="168" t="s">
        <v>35</v>
      </c>
      <c r="F122" s="169" t="s">
        <v>155</v>
      </c>
      <c r="H122" s="170">
        <v>1</v>
      </c>
      <c r="I122" s="171"/>
      <c r="L122" s="167"/>
      <c r="M122" s="172"/>
      <c r="T122" s="173"/>
      <c r="AT122" s="168" t="s">
        <v>142</v>
      </c>
      <c r="AU122" s="168" t="s">
        <v>27</v>
      </c>
      <c r="AV122" s="15" t="s">
        <v>138</v>
      </c>
      <c r="AW122" s="15" t="s">
        <v>144</v>
      </c>
      <c r="AX122" s="15" t="s">
        <v>27</v>
      </c>
      <c r="AY122" s="168" t="s">
        <v>131</v>
      </c>
    </row>
    <row r="123" spans="2:65" s="1" customFormat="1" ht="16.5" customHeight="1">
      <c r="B123" s="34"/>
      <c r="C123" s="129" t="s">
        <v>293</v>
      </c>
      <c r="D123" s="129" t="s">
        <v>133</v>
      </c>
      <c r="E123" s="130" t="s">
        <v>849</v>
      </c>
      <c r="F123" s="131" t="s">
        <v>850</v>
      </c>
      <c r="G123" s="132" t="s">
        <v>790</v>
      </c>
      <c r="H123" s="133">
        <v>1</v>
      </c>
      <c r="I123" s="134"/>
      <c r="J123" s="135">
        <f>ROUND(I123*H123,2)</f>
        <v>0</v>
      </c>
      <c r="K123" s="131" t="s">
        <v>35</v>
      </c>
      <c r="L123" s="34"/>
      <c r="M123" s="136" t="s">
        <v>35</v>
      </c>
      <c r="N123" s="137" t="s">
        <v>49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791</v>
      </c>
      <c r="AT123" s="140" t="s">
        <v>133</v>
      </c>
      <c r="AU123" s="140" t="s">
        <v>27</v>
      </c>
      <c r="AY123" s="18" t="s">
        <v>131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27</v>
      </c>
      <c r="BK123" s="141">
        <f>ROUND(I123*H123,2)</f>
        <v>0</v>
      </c>
      <c r="BL123" s="18" t="s">
        <v>791</v>
      </c>
      <c r="BM123" s="140" t="s">
        <v>851</v>
      </c>
    </row>
    <row r="124" spans="2:65" s="1" customFormat="1" ht="16.5" customHeight="1">
      <c r="B124" s="34"/>
      <c r="C124" s="129" t="s">
        <v>299</v>
      </c>
      <c r="D124" s="129" t="s">
        <v>133</v>
      </c>
      <c r="E124" s="130" t="s">
        <v>852</v>
      </c>
      <c r="F124" s="131" t="s">
        <v>853</v>
      </c>
      <c r="G124" s="132" t="s">
        <v>790</v>
      </c>
      <c r="H124" s="133">
        <v>1</v>
      </c>
      <c r="I124" s="134"/>
      <c r="J124" s="135">
        <f>ROUND(I124*H124,2)</f>
        <v>0</v>
      </c>
      <c r="K124" s="131" t="s">
        <v>35</v>
      </c>
      <c r="L124" s="34"/>
      <c r="M124" s="136" t="s">
        <v>35</v>
      </c>
      <c r="N124" s="137" t="s">
        <v>49</v>
      </c>
      <c r="P124" s="138">
        <f>O124*H124</f>
        <v>0</v>
      </c>
      <c r="Q124" s="138">
        <v>0</v>
      </c>
      <c r="R124" s="138">
        <f>Q124*H124</f>
        <v>0</v>
      </c>
      <c r="S124" s="138">
        <v>0</v>
      </c>
      <c r="T124" s="139">
        <f>S124*H124</f>
        <v>0</v>
      </c>
      <c r="AR124" s="140" t="s">
        <v>791</v>
      </c>
      <c r="AT124" s="140" t="s">
        <v>133</v>
      </c>
      <c r="AU124" s="140" t="s">
        <v>27</v>
      </c>
      <c r="AY124" s="18" t="s">
        <v>131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8" t="s">
        <v>27</v>
      </c>
      <c r="BK124" s="141">
        <f>ROUND(I124*H124,2)</f>
        <v>0</v>
      </c>
      <c r="BL124" s="18" t="s">
        <v>791</v>
      </c>
      <c r="BM124" s="140" t="s">
        <v>854</v>
      </c>
    </row>
    <row r="125" spans="2:65" s="12" customFormat="1" ht="11.25">
      <c r="B125" s="146"/>
      <c r="D125" s="147" t="s">
        <v>142</v>
      </c>
      <c r="E125" s="148" t="s">
        <v>35</v>
      </c>
      <c r="F125" s="149" t="s">
        <v>855</v>
      </c>
      <c r="H125" s="148" t="s">
        <v>35</v>
      </c>
      <c r="I125" s="150"/>
      <c r="L125" s="146"/>
      <c r="M125" s="151"/>
      <c r="T125" s="152"/>
      <c r="AT125" s="148" t="s">
        <v>142</v>
      </c>
      <c r="AU125" s="148" t="s">
        <v>27</v>
      </c>
      <c r="AV125" s="12" t="s">
        <v>27</v>
      </c>
      <c r="AW125" s="12" t="s">
        <v>144</v>
      </c>
      <c r="AX125" s="12" t="s">
        <v>78</v>
      </c>
      <c r="AY125" s="148" t="s">
        <v>131</v>
      </c>
    </row>
    <row r="126" spans="2:65" s="13" customFormat="1" ht="11.25">
      <c r="B126" s="153"/>
      <c r="D126" s="147" t="s">
        <v>142</v>
      </c>
      <c r="E126" s="154" t="s">
        <v>35</v>
      </c>
      <c r="F126" s="155" t="s">
        <v>27</v>
      </c>
      <c r="H126" s="156">
        <v>1</v>
      </c>
      <c r="I126" s="157"/>
      <c r="L126" s="153"/>
      <c r="M126" s="158"/>
      <c r="T126" s="159"/>
      <c r="AT126" s="154" t="s">
        <v>142</v>
      </c>
      <c r="AU126" s="154" t="s">
        <v>27</v>
      </c>
      <c r="AV126" s="13" t="s">
        <v>87</v>
      </c>
      <c r="AW126" s="13" t="s">
        <v>144</v>
      </c>
      <c r="AX126" s="13" t="s">
        <v>78</v>
      </c>
      <c r="AY126" s="154" t="s">
        <v>131</v>
      </c>
    </row>
    <row r="127" spans="2:65" s="15" customFormat="1" ht="11.25">
      <c r="B127" s="167"/>
      <c r="D127" s="147" t="s">
        <v>142</v>
      </c>
      <c r="E127" s="168" t="s">
        <v>35</v>
      </c>
      <c r="F127" s="169" t="s">
        <v>155</v>
      </c>
      <c r="H127" s="170">
        <v>1</v>
      </c>
      <c r="I127" s="171"/>
      <c r="L127" s="167"/>
      <c r="M127" s="188"/>
      <c r="N127" s="189"/>
      <c r="O127" s="189"/>
      <c r="P127" s="189"/>
      <c r="Q127" s="189"/>
      <c r="R127" s="189"/>
      <c r="S127" s="189"/>
      <c r="T127" s="190"/>
      <c r="AT127" s="168" t="s">
        <v>142</v>
      </c>
      <c r="AU127" s="168" t="s">
        <v>27</v>
      </c>
      <c r="AV127" s="15" t="s">
        <v>138</v>
      </c>
      <c r="AW127" s="15" t="s">
        <v>144</v>
      </c>
      <c r="AX127" s="15" t="s">
        <v>27</v>
      </c>
      <c r="AY127" s="168" t="s">
        <v>131</v>
      </c>
    </row>
    <row r="128" spans="2:65" s="1" customFormat="1" ht="6.95" customHeight="1"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34"/>
    </row>
  </sheetData>
  <sheetProtection algorithmName="SHA-512" hashValue="fMzueKSa4+STFzBm6+S9xW6x/NRhhUJcIvAqg6A1uYyyVXPYfmxFI6kyBZVBwm7qeAmp3EviNg0BEmf9VT4OIQ==" saltValue="SwvxofgN9DTXqT21vTkpJPhYbqJtPTrDUR9Rrzlw1CP9+PoDOUeclMnh4FtaAtYES0sgc95NqrgI8y0DF4rwGQ==" spinCount="100000" sheet="1" objects="1" scenarios="1" formatColumns="0" formatRows="0" autoFilter="0"/>
  <autoFilter ref="C79:K127" xr:uid="{00000000-0009-0000-0000-000005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91" customWidth="1"/>
    <col min="2" max="2" width="1.6640625" style="191" customWidth="1"/>
    <col min="3" max="4" width="5" style="191" customWidth="1"/>
    <col min="5" max="5" width="11.6640625" style="191" customWidth="1"/>
    <col min="6" max="6" width="9.1640625" style="191" customWidth="1"/>
    <col min="7" max="7" width="5" style="191" customWidth="1"/>
    <col min="8" max="8" width="77.83203125" style="191" customWidth="1"/>
    <col min="9" max="10" width="20" style="191" customWidth="1"/>
    <col min="11" max="11" width="1.6640625" style="191" customWidth="1"/>
  </cols>
  <sheetData>
    <row r="1" spans="2:11" customFormat="1" ht="37.5" customHeight="1"/>
    <row r="2" spans="2:11" customFormat="1" ht="7.5" customHeight="1">
      <c r="B2" s="192"/>
      <c r="C2" s="193"/>
      <c r="D2" s="193"/>
      <c r="E2" s="193"/>
      <c r="F2" s="193"/>
      <c r="G2" s="193"/>
      <c r="H2" s="193"/>
      <c r="I2" s="193"/>
      <c r="J2" s="193"/>
      <c r="K2" s="194"/>
    </row>
    <row r="3" spans="2:11" s="16" customFormat="1" ht="45" customHeight="1">
      <c r="B3" s="195"/>
      <c r="C3" s="319" t="s">
        <v>856</v>
      </c>
      <c r="D3" s="319"/>
      <c r="E3" s="319"/>
      <c r="F3" s="319"/>
      <c r="G3" s="319"/>
      <c r="H3" s="319"/>
      <c r="I3" s="319"/>
      <c r="J3" s="319"/>
      <c r="K3" s="196"/>
    </row>
    <row r="4" spans="2:11" customFormat="1" ht="25.5" customHeight="1">
      <c r="B4" s="197"/>
      <c r="C4" s="318" t="s">
        <v>857</v>
      </c>
      <c r="D4" s="318"/>
      <c r="E4" s="318"/>
      <c r="F4" s="318"/>
      <c r="G4" s="318"/>
      <c r="H4" s="318"/>
      <c r="I4" s="318"/>
      <c r="J4" s="318"/>
      <c r="K4" s="198"/>
    </row>
    <row r="5" spans="2:11" customFormat="1" ht="5.25" customHeight="1">
      <c r="B5" s="197"/>
      <c r="C5" s="199"/>
      <c r="D5" s="199"/>
      <c r="E5" s="199"/>
      <c r="F5" s="199"/>
      <c r="G5" s="199"/>
      <c r="H5" s="199"/>
      <c r="I5" s="199"/>
      <c r="J5" s="199"/>
      <c r="K5" s="198"/>
    </row>
    <row r="6" spans="2:11" customFormat="1" ht="15" customHeight="1">
      <c r="B6" s="197"/>
      <c r="C6" s="317" t="s">
        <v>858</v>
      </c>
      <c r="D6" s="317"/>
      <c r="E6" s="317"/>
      <c r="F6" s="317"/>
      <c r="G6" s="317"/>
      <c r="H6" s="317"/>
      <c r="I6" s="317"/>
      <c r="J6" s="317"/>
      <c r="K6" s="198"/>
    </row>
    <row r="7" spans="2:11" customFormat="1" ht="15" customHeight="1">
      <c r="B7" s="201"/>
      <c r="C7" s="317" t="s">
        <v>859</v>
      </c>
      <c r="D7" s="317"/>
      <c r="E7" s="317"/>
      <c r="F7" s="317"/>
      <c r="G7" s="317"/>
      <c r="H7" s="317"/>
      <c r="I7" s="317"/>
      <c r="J7" s="317"/>
      <c r="K7" s="198"/>
    </row>
    <row r="8" spans="2:11" customFormat="1" ht="12.75" customHeight="1">
      <c r="B8" s="201"/>
      <c r="C8" s="200"/>
      <c r="D8" s="200"/>
      <c r="E8" s="200"/>
      <c r="F8" s="200"/>
      <c r="G8" s="200"/>
      <c r="H8" s="200"/>
      <c r="I8" s="200"/>
      <c r="J8" s="200"/>
      <c r="K8" s="198"/>
    </row>
    <row r="9" spans="2:11" customFormat="1" ht="15" customHeight="1">
      <c r="B9" s="201"/>
      <c r="C9" s="317" t="s">
        <v>860</v>
      </c>
      <c r="D9" s="317"/>
      <c r="E9" s="317"/>
      <c r="F9" s="317"/>
      <c r="G9" s="317"/>
      <c r="H9" s="317"/>
      <c r="I9" s="317"/>
      <c r="J9" s="317"/>
      <c r="K9" s="198"/>
    </row>
    <row r="10" spans="2:11" customFormat="1" ht="15" customHeight="1">
      <c r="B10" s="201"/>
      <c r="C10" s="200"/>
      <c r="D10" s="317" t="s">
        <v>861</v>
      </c>
      <c r="E10" s="317"/>
      <c r="F10" s="317"/>
      <c r="G10" s="317"/>
      <c r="H10" s="317"/>
      <c r="I10" s="317"/>
      <c r="J10" s="317"/>
      <c r="K10" s="198"/>
    </row>
    <row r="11" spans="2:11" customFormat="1" ht="15" customHeight="1">
      <c r="B11" s="201"/>
      <c r="C11" s="202"/>
      <c r="D11" s="317" t="s">
        <v>862</v>
      </c>
      <c r="E11" s="317"/>
      <c r="F11" s="317"/>
      <c r="G11" s="317"/>
      <c r="H11" s="317"/>
      <c r="I11" s="317"/>
      <c r="J11" s="317"/>
      <c r="K11" s="198"/>
    </row>
    <row r="12" spans="2:11" customFormat="1" ht="15" customHeight="1">
      <c r="B12" s="201"/>
      <c r="C12" s="202"/>
      <c r="D12" s="200"/>
      <c r="E12" s="200"/>
      <c r="F12" s="200"/>
      <c r="G12" s="200"/>
      <c r="H12" s="200"/>
      <c r="I12" s="200"/>
      <c r="J12" s="200"/>
      <c r="K12" s="198"/>
    </row>
    <row r="13" spans="2:11" customFormat="1" ht="15" customHeight="1">
      <c r="B13" s="201"/>
      <c r="C13" s="202"/>
      <c r="D13" s="203" t="s">
        <v>863</v>
      </c>
      <c r="E13" s="200"/>
      <c r="F13" s="200"/>
      <c r="G13" s="200"/>
      <c r="H13" s="200"/>
      <c r="I13" s="200"/>
      <c r="J13" s="200"/>
      <c r="K13" s="198"/>
    </row>
    <row r="14" spans="2:11" customFormat="1" ht="12.75" customHeight="1">
      <c r="B14" s="201"/>
      <c r="C14" s="202"/>
      <c r="D14" s="202"/>
      <c r="E14" s="202"/>
      <c r="F14" s="202"/>
      <c r="G14" s="202"/>
      <c r="H14" s="202"/>
      <c r="I14" s="202"/>
      <c r="J14" s="202"/>
      <c r="K14" s="198"/>
    </row>
    <row r="15" spans="2:11" customFormat="1" ht="15" customHeight="1">
      <c r="B15" s="201"/>
      <c r="C15" s="202"/>
      <c r="D15" s="317" t="s">
        <v>864</v>
      </c>
      <c r="E15" s="317"/>
      <c r="F15" s="317"/>
      <c r="G15" s="317"/>
      <c r="H15" s="317"/>
      <c r="I15" s="317"/>
      <c r="J15" s="317"/>
      <c r="K15" s="198"/>
    </row>
    <row r="16" spans="2:11" customFormat="1" ht="15" customHeight="1">
      <c r="B16" s="201"/>
      <c r="C16" s="202"/>
      <c r="D16" s="317" t="s">
        <v>865</v>
      </c>
      <c r="E16" s="317"/>
      <c r="F16" s="317"/>
      <c r="G16" s="317"/>
      <c r="H16" s="317"/>
      <c r="I16" s="317"/>
      <c r="J16" s="317"/>
      <c r="K16" s="198"/>
    </row>
    <row r="17" spans="2:11" customFormat="1" ht="15" customHeight="1">
      <c r="B17" s="201"/>
      <c r="C17" s="202"/>
      <c r="D17" s="317" t="s">
        <v>866</v>
      </c>
      <c r="E17" s="317"/>
      <c r="F17" s="317"/>
      <c r="G17" s="317"/>
      <c r="H17" s="317"/>
      <c r="I17" s="317"/>
      <c r="J17" s="317"/>
      <c r="K17" s="198"/>
    </row>
    <row r="18" spans="2:11" customFormat="1" ht="15" customHeight="1">
      <c r="B18" s="201"/>
      <c r="C18" s="202"/>
      <c r="D18" s="202"/>
      <c r="E18" s="204" t="s">
        <v>85</v>
      </c>
      <c r="F18" s="317" t="s">
        <v>867</v>
      </c>
      <c r="G18" s="317"/>
      <c r="H18" s="317"/>
      <c r="I18" s="317"/>
      <c r="J18" s="317"/>
      <c r="K18" s="198"/>
    </row>
    <row r="19" spans="2:11" customFormat="1" ht="15" customHeight="1">
      <c r="B19" s="201"/>
      <c r="C19" s="202"/>
      <c r="D19" s="202"/>
      <c r="E19" s="204" t="s">
        <v>868</v>
      </c>
      <c r="F19" s="317" t="s">
        <v>869</v>
      </c>
      <c r="G19" s="317"/>
      <c r="H19" s="317"/>
      <c r="I19" s="317"/>
      <c r="J19" s="317"/>
      <c r="K19" s="198"/>
    </row>
    <row r="20" spans="2:11" customFormat="1" ht="15" customHeight="1">
      <c r="B20" s="201"/>
      <c r="C20" s="202"/>
      <c r="D20" s="202"/>
      <c r="E20" s="204" t="s">
        <v>93</v>
      </c>
      <c r="F20" s="317" t="s">
        <v>870</v>
      </c>
      <c r="G20" s="317"/>
      <c r="H20" s="317"/>
      <c r="I20" s="317"/>
      <c r="J20" s="317"/>
      <c r="K20" s="198"/>
    </row>
    <row r="21" spans="2:11" customFormat="1" ht="15" customHeight="1">
      <c r="B21" s="201"/>
      <c r="C21" s="202"/>
      <c r="D21" s="202"/>
      <c r="E21" s="204" t="s">
        <v>98</v>
      </c>
      <c r="F21" s="317" t="s">
        <v>99</v>
      </c>
      <c r="G21" s="317"/>
      <c r="H21" s="317"/>
      <c r="I21" s="317"/>
      <c r="J21" s="317"/>
      <c r="K21" s="198"/>
    </row>
    <row r="22" spans="2:11" customFormat="1" ht="15" customHeight="1">
      <c r="B22" s="201"/>
      <c r="C22" s="202"/>
      <c r="D22" s="202"/>
      <c r="E22" s="204" t="s">
        <v>871</v>
      </c>
      <c r="F22" s="317" t="s">
        <v>872</v>
      </c>
      <c r="G22" s="317"/>
      <c r="H22" s="317"/>
      <c r="I22" s="317"/>
      <c r="J22" s="317"/>
      <c r="K22" s="198"/>
    </row>
    <row r="23" spans="2:11" customFormat="1" ht="15" customHeight="1">
      <c r="B23" s="201"/>
      <c r="C23" s="202"/>
      <c r="D23" s="202"/>
      <c r="E23" s="204" t="s">
        <v>873</v>
      </c>
      <c r="F23" s="317" t="s">
        <v>874</v>
      </c>
      <c r="G23" s="317"/>
      <c r="H23" s="317"/>
      <c r="I23" s="317"/>
      <c r="J23" s="317"/>
      <c r="K23" s="198"/>
    </row>
    <row r="24" spans="2:11" customFormat="1" ht="12.75" customHeight="1">
      <c r="B24" s="201"/>
      <c r="C24" s="202"/>
      <c r="D24" s="202"/>
      <c r="E24" s="202"/>
      <c r="F24" s="202"/>
      <c r="G24" s="202"/>
      <c r="H24" s="202"/>
      <c r="I24" s="202"/>
      <c r="J24" s="202"/>
      <c r="K24" s="198"/>
    </row>
    <row r="25" spans="2:11" customFormat="1" ht="15" customHeight="1">
      <c r="B25" s="201"/>
      <c r="C25" s="317" t="s">
        <v>875</v>
      </c>
      <c r="D25" s="317"/>
      <c r="E25" s="317"/>
      <c r="F25" s="317"/>
      <c r="G25" s="317"/>
      <c r="H25" s="317"/>
      <c r="I25" s="317"/>
      <c r="J25" s="317"/>
      <c r="K25" s="198"/>
    </row>
    <row r="26" spans="2:11" customFormat="1" ht="15" customHeight="1">
      <c r="B26" s="201"/>
      <c r="C26" s="317" t="s">
        <v>876</v>
      </c>
      <c r="D26" s="317"/>
      <c r="E26" s="317"/>
      <c r="F26" s="317"/>
      <c r="G26" s="317"/>
      <c r="H26" s="317"/>
      <c r="I26" s="317"/>
      <c r="J26" s="317"/>
      <c r="K26" s="198"/>
    </row>
    <row r="27" spans="2:11" customFormat="1" ht="15" customHeight="1">
      <c r="B27" s="201"/>
      <c r="C27" s="200"/>
      <c r="D27" s="317" t="s">
        <v>877</v>
      </c>
      <c r="E27" s="317"/>
      <c r="F27" s="317"/>
      <c r="G27" s="317"/>
      <c r="H27" s="317"/>
      <c r="I27" s="317"/>
      <c r="J27" s="317"/>
      <c r="K27" s="198"/>
    </row>
    <row r="28" spans="2:11" customFormat="1" ht="15" customHeight="1">
      <c r="B28" s="201"/>
      <c r="C28" s="202"/>
      <c r="D28" s="317" t="s">
        <v>878</v>
      </c>
      <c r="E28" s="317"/>
      <c r="F28" s="317"/>
      <c r="G28" s="317"/>
      <c r="H28" s="317"/>
      <c r="I28" s="317"/>
      <c r="J28" s="317"/>
      <c r="K28" s="198"/>
    </row>
    <row r="29" spans="2:11" customFormat="1" ht="12.75" customHeight="1">
      <c r="B29" s="201"/>
      <c r="C29" s="202"/>
      <c r="D29" s="202"/>
      <c r="E29" s="202"/>
      <c r="F29" s="202"/>
      <c r="G29" s="202"/>
      <c r="H29" s="202"/>
      <c r="I29" s="202"/>
      <c r="J29" s="202"/>
      <c r="K29" s="198"/>
    </row>
    <row r="30" spans="2:11" customFormat="1" ht="15" customHeight="1">
      <c r="B30" s="201"/>
      <c r="C30" s="202"/>
      <c r="D30" s="317" t="s">
        <v>879</v>
      </c>
      <c r="E30" s="317"/>
      <c r="F30" s="317"/>
      <c r="G30" s="317"/>
      <c r="H30" s="317"/>
      <c r="I30" s="317"/>
      <c r="J30" s="317"/>
      <c r="K30" s="198"/>
    </row>
    <row r="31" spans="2:11" customFormat="1" ht="15" customHeight="1">
      <c r="B31" s="201"/>
      <c r="C31" s="202"/>
      <c r="D31" s="317" t="s">
        <v>880</v>
      </c>
      <c r="E31" s="317"/>
      <c r="F31" s="317"/>
      <c r="G31" s="317"/>
      <c r="H31" s="317"/>
      <c r="I31" s="317"/>
      <c r="J31" s="317"/>
      <c r="K31" s="198"/>
    </row>
    <row r="32" spans="2:11" customFormat="1" ht="12.75" customHeight="1">
      <c r="B32" s="201"/>
      <c r="C32" s="202"/>
      <c r="D32" s="202"/>
      <c r="E32" s="202"/>
      <c r="F32" s="202"/>
      <c r="G32" s="202"/>
      <c r="H32" s="202"/>
      <c r="I32" s="202"/>
      <c r="J32" s="202"/>
      <c r="K32" s="198"/>
    </row>
    <row r="33" spans="2:11" customFormat="1" ht="15" customHeight="1">
      <c r="B33" s="201"/>
      <c r="C33" s="202"/>
      <c r="D33" s="317" t="s">
        <v>881</v>
      </c>
      <c r="E33" s="317"/>
      <c r="F33" s="317"/>
      <c r="G33" s="317"/>
      <c r="H33" s="317"/>
      <c r="I33" s="317"/>
      <c r="J33" s="317"/>
      <c r="K33" s="198"/>
    </row>
    <row r="34" spans="2:11" customFormat="1" ht="15" customHeight="1">
      <c r="B34" s="201"/>
      <c r="C34" s="202"/>
      <c r="D34" s="317" t="s">
        <v>882</v>
      </c>
      <c r="E34" s="317"/>
      <c r="F34" s="317"/>
      <c r="G34" s="317"/>
      <c r="H34" s="317"/>
      <c r="I34" s="317"/>
      <c r="J34" s="317"/>
      <c r="K34" s="198"/>
    </row>
    <row r="35" spans="2:11" customFormat="1" ht="15" customHeight="1">
      <c r="B35" s="201"/>
      <c r="C35" s="202"/>
      <c r="D35" s="317" t="s">
        <v>883</v>
      </c>
      <c r="E35" s="317"/>
      <c r="F35" s="317"/>
      <c r="G35" s="317"/>
      <c r="H35" s="317"/>
      <c r="I35" s="317"/>
      <c r="J35" s="317"/>
      <c r="K35" s="198"/>
    </row>
    <row r="36" spans="2:11" customFormat="1" ht="15" customHeight="1">
      <c r="B36" s="201"/>
      <c r="C36" s="202"/>
      <c r="D36" s="200"/>
      <c r="E36" s="203" t="s">
        <v>119</v>
      </c>
      <c r="F36" s="200"/>
      <c r="G36" s="317" t="s">
        <v>884</v>
      </c>
      <c r="H36" s="317"/>
      <c r="I36" s="317"/>
      <c r="J36" s="317"/>
      <c r="K36" s="198"/>
    </row>
    <row r="37" spans="2:11" customFormat="1" ht="30.75" customHeight="1">
      <c r="B37" s="201"/>
      <c r="C37" s="202"/>
      <c r="D37" s="200"/>
      <c r="E37" s="203" t="s">
        <v>885</v>
      </c>
      <c r="F37" s="200"/>
      <c r="G37" s="317" t="s">
        <v>886</v>
      </c>
      <c r="H37" s="317"/>
      <c r="I37" s="317"/>
      <c r="J37" s="317"/>
      <c r="K37" s="198"/>
    </row>
    <row r="38" spans="2:11" customFormat="1" ht="15" customHeight="1">
      <c r="B38" s="201"/>
      <c r="C38" s="202"/>
      <c r="D38" s="200"/>
      <c r="E38" s="203" t="s">
        <v>59</v>
      </c>
      <c r="F38" s="200"/>
      <c r="G38" s="317" t="s">
        <v>887</v>
      </c>
      <c r="H38" s="317"/>
      <c r="I38" s="317"/>
      <c r="J38" s="317"/>
      <c r="K38" s="198"/>
    </row>
    <row r="39" spans="2:11" customFormat="1" ht="15" customHeight="1">
      <c r="B39" s="201"/>
      <c r="C39" s="202"/>
      <c r="D39" s="200"/>
      <c r="E39" s="203" t="s">
        <v>60</v>
      </c>
      <c r="F39" s="200"/>
      <c r="G39" s="317" t="s">
        <v>888</v>
      </c>
      <c r="H39" s="317"/>
      <c r="I39" s="317"/>
      <c r="J39" s="317"/>
      <c r="K39" s="198"/>
    </row>
    <row r="40" spans="2:11" customFormat="1" ht="15" customHeight="1">
      <c r="B40" s="201"/>
      <c r="C40" s="202"/>
      <c r="D40" s="200"/>
      <c r="E40" s="203" t="s">
        <v>120</v>
      </c>
      <c r="F40" s="200"/>
      <c r="G40" s="317" t="s">
        <v>889</v>
      </c>
      <c r="H40" s="317"/>
      <c r="I40" s="317"/>
      <c r="J40" s="317"/>
      <c r="K40" s="198"/>
    </row>
    <row r="41" spans="2:11" customFormat="1" ht="15" customHeight="1">
      <c r="B41" s="201"/>
      <c r="C41" s="202"/>
      <c r="D41" s="200"/>
      <c r="E41" s="203" t="s">
        <v>121</v>
      </c>
      <c r="F41" s="200"/>
      <c r="G41" s="317" t="s">
        <v>890</v>
      </c>
      <c r="H41" s="317"/>
      <c r="I41" s="317"/>
      <c r="J41" s="317"/>
      <c r="K41" s="198"/>
    </row>
    <row r="42" spans="2:11" customFormat="1" ht="15" customHeight="1">
      <c r="B42" s="201"/>
      <c r="C42" s="202"/>
      <c r="D42" s="200"/>
      <c r="E42" s="203" t="s">
        <v>891</v>
      </c>
      <c r="F42" s="200"/>
      <c r="G42" s="317" t="s">
        <v>892</v>
      </c>
      <c r="H42" s="317"/>
      <c r="I42" s="317"/>
      <c r="J42" s="317"/>
      <c r="K42" s="198"/>
    </row>
    <row r="43" spans="2:11" customFormat="1" ht="15" customHeight="1">
      <c r="B43" s="201"/>
      <c r="C43" s="202"/>
      <c r="D43" s="200"/>
      <c r="E43" s="203"/>
      <c r="F43" s="200"/>
      <c r="G43" s="317" t="s">
        <v>893</v>
      </c>
      <c r="H43" s="317"/>
      <c r="I43" s="317"/>
      <c r="J43" s="317"/>
      <c r="K43" s="198"/>
    </row>
    <row r="44" spans="2:11" customFormat="1" ht="15" customHeight="1">
      <c r="B44" s="201"/>
      <c r="C44" s="202"/>
      <c r="D44" s="200"/>
      <c r="E44" s="203" t="s">
        <v>894</v>
      </c>
      <c r="F44" s="200"/>
      <c r="G44" s="317" t="s">
        <v>895</v>
      </c>
      <c r="H44" s="317"/>
      <c r="I44" s="317"/>
      <c r="J44" s="317"/>
      <c r="K44" s="198"/>
    </row>
    <row r="45" spans="2:11" customFormat="1" ht="15" customHeight="1">
      <c r="B45" s="201"/>
      <c r="C45" s="202"/>
      <c r="D45" s="200"/>
      <c r="E45" s="203" t="s">
        <v>123</v>
      </c>
      <c r="F45" s="200"/>
      <c r="G45" s="317" t="s">
        <v>896</v>
      </c>
      <c r="H45" s="317"/>
      <c r="I45" s="317"/>
      <c r="J45" s="317"/>
      <c r="K45" s="198"/>
    </row>
    <row r="46" spans="2:11" customFormat="1" ht="12.75" customHeight="1">
      <c r="B46" s="201"/>
      <c r="C46" s="202"/>
      <c r="D46" s="200"/>
      <c r="E46" s="200"/>
      <c r="F46" s="200"/>
      <c r="G46" s="200"/>
      <c r="H46" s="200"/>
      <c r="I46" s="200"/>
      <c r="J46" s="200"/>
      <c r="K46" s="198"/>
    </row>
    <row r="47" spans="2:11" customFormat="1" ht="15" customHeight="1">
      <c r="B47" s="201"/>
      <c r="C47" s="202"/>
      <c r="D47" s="317" t="s">
        <v>897</v>
      </c>
      <c r="E47" s="317"/>
      <c r="F47" s="317"/>
      <c r="G47" s="317"/>
      <c r="H47" s="317"/>
      <c r="I47" s="317"/>
      <c r="J47" s="317"/>
      <c r="K47" s="198"/>
    </row>
    <row r="48" spans="2:11" customFormat="1" ht="15" customHeight="1">
      <c r="B48" s="201"/>
      <c r="C48" s="202"/>
      <c r="D48" s="202"/>
      <c r="E48" s="317" t="s">
        <v>898</v>
      </c>
      <c r="F48" s="317"/>
      <c r="G48" s="317"/>
      <c r="H48" s="317"/>
      <c r="I48" s="317"/>
      <c r="J48" s="317"/>
      <c r="K48" s="198"/>
    </row>
    <row r="49" spans="2:11" customFormat="1" ht="15" customHeight="1">
      <c r="B49" s="201"/>
      <c r="C49" s="202"/>
      <c r="D49" s="202"/>
      <c r="E49" s="317" t="s">
        <v>899</v>
      </c>
      <c r="F49" s="317"/>
      <c r="G49" s="317"/>
      <c r="H49" s="317"/>
      <c r="I49" s="317"/>
      <c r="J49" s="317"/>
      <c r="K49" s="198"/>
    </row>
    <row r="50" spans="2:11" customFormat="1" ht="15" customHeight="1">
      <c r="B50" s="201"/>
      <c r="C50" s="202"/>
      <c r="D50" s="202"/>
      <c r="E50" s="317" t="s">
        <v>900</v>
      </c>
      <c r="F50" s="317"/>
      <c r="G50" s="317"/>
      <c r="H50" s="317"/>
      <c r="I50" s="317"/>
      <c r="J50" s="317"/>
      <c r="K50" s="198"/>
    </row>
    <row r="51" spans="2:11" customFormat="1" ht="15" customHeight="1">
      <c r="B51" s="201"/>
      <c r="C51" s="202"/>
      <c r="D51" s="317" t="s">
        <v>901</v>
      </c>
      <c r="E51" s="317"/>
      <c r="F51" s="317"/>
      <c r="G51" s="317"/>
      <c r="H51" s="317"/>
      <c r="I51" s="317"/>
      <c r="J51" s="317"/>
      <c r="K51" s="198"/>
    </row>
    <row r="52" spans="2:11" customFormat="1" ht="25.5" customHeight="1">
      <c r="B52" s="197"/>
      <c r="C52" s="318" t="s">
        <v>902</v>
      </c>
      <c r="D52" s="318"/>
      <c r="E52" s="318"/>
      <c r="F52" s="318"/>
      <c r="G52" s="318"/>
      <c r="H52" s="318"/>
      <c r="I52" s="318"/>
      <c r="J52" s="318"/>
      <c r="K52" s="198"/>
    </row>
    <row r="53" spans="2:11" customFormat="1" ht="5.25" customHeight="1">
      <c r="B53" s="197"/>
      <c r="C53" s="199"/>
      <c r="D53" s="199"/>
      <c r="E53" s="199"/>
      <c r="F53" s="199"/>
      <c r="G53" s="199"/>
      <c r="H53" s="199"/>
      <c r="I53" s="199"/>
      <c r="J53" s="199"/>
      <c r="K53" s="198"/>
    </row>
    <row r="54" spans="2:11" customFormat="1" ht="15" customHeight="1">
      <c r="B54" s="197"/>
      <c r="C54" s="317" t="s">
        <v>903</v>
      </c>
      <c r="D54" s="317"/>
      <c r="E54" s="317"/>
      <c r="F54" s="317"/>
      <c r="G54" s="317"/>
      <c r="H54" s="317"/>
      <c r="I54" s="317"/>
      <c r="J54" s="317"/>
      <c r="K54" s="198"/>
    </row>
    <row r="55" spans="2:11" customFormat="1" ht="15" customHeight="1">
      <c r="B55" s="197"/>
      <c r="C55" s="317" t="s">
        <v>904</v>
      </c>
      <c r="D55" s="317"/>
      <c r="E55" s="317"/>
      <c r="F55" s="317"/>
      <c r="G55" s="317"/>
      <c r="H55" s="317"/>
      <c r="I55" s="317"/>
      <c r="J55" s="317"/>
      <c r="K55" s="198"/>
    </row>
    <row r="56" spans="2:11" customFormat="1" ht="12.75" customHeight="1">
      <c r="B56" s="197"/>
      <c r="C56" s="200"/>
      <c r="D56" s="200"/>
      <c r="E56" s="200"/>
      <c r="F56" s="200"/>
      <c r="G56" s="200"/>
      <c r="H56" s="200"/>
      <c r="I56" s="200"/>
      <c r="J56" s="200"/>
      <c r="K56" s="198"/>
    </row>
    <row r="57" spans="2:11" customFormat="1" ht="15" customHeight="1">
      <c r="B57" s="197"/>
      <c r="C57" s="317" t="s">
        <v>905</v>
      </c>
      <c r="D57" s="317"/>
      <c r="E57" s="317"/>
      <c r="F57" s="317"/>
      <c r="G57" s="317"/>
      <c r="H57" s="317"/>
      <c r="I57" s="317"/>
      <c r="J57" s="317"/>
      <c r="K57" s="198"/>
    </row>
    <row r="58" spans="2:11" customFormat="1" ht="15" customHeight="1">
      <c r="B58" s="197"/>
      <c r="C58" s="202"/>
      <c r="D58" s="317" t="s">
        <v>906</v>
      </c>
      <c r="E58" s="317"/>
      <c r="F58" s="317"/>
      <c r="G58" s="317"/>
      <c r="H58" s="317"/>
      <c r="I58" s="317"/>
      <c r="J58" s="317"/>
      <c r="K58" s="198"/>
    </row>
    <row r="59" spans="2:11" customFormat="1" ht="15" customHeight="1">
      <c r="B59" s="197"/>
      <c r="C59" s="202"/>
      <c r="D59" s="317" t="s">
        <v>907</v>
      </c>
      <c r="E59" s="317"/>
      <c r="F59" s="317"/>
      <c r="G59" s="317"/>
      <c r="H59" s="317"/>
      <c r="I59" s="317"/>
      <c r="J59" s="317"/>
      <c r="K59" s="198"/>
    </row>
    <row r="60" spans="2:11" customFormat="1" ht="15" customHeight="1">
      <c r="B60" s="197"/>
      <c r="C60" s="202"/>
      <c r="D60" s="317" t="s">
        <v>908</v>
      </c>
      <c r="E60" s="317"/>
      <c r="F60" s="317"/>
      <c r="G60" s="317"/>
      <c r="H60" s="317"/>
      <c r="I60" s="317"/>
      <c r="J60" s="317"/>
      <c r="K60" s="198"/>
    </row>
    <row r="61" spans="2:11" customFormat="1" ht="15" customHeight="1">
      <c r="B61" s="197"/>
      <c r="C61" s="202"/>
      <c r="D61" s="317" t="s">
        <v>909</v>
      </c>
      <c r="E61" s="317"/>
      <c r="F61" s="317"/>
      <c r="G61" s="317"/>
      <c r="H61" s="317"/>
      <c r="I61" s="317"/>
      <c r="J61" s="317"/>
      <c r="K61" s="198"/>
    </row>
    <row r="62" spans="2:11" customFormat="1" ht="15" customHeight="1">
      <c r="B62" s="197"/>
      <c r="C62" s="202"/>
      <c r="D62" s="320" t="s">
        <v>910</v>
      </c>
      <c r="E62" s="320"/>
      <c r="F62" s="320"/>
      <c r="G62" s="320"/>
      <c r="H62" s="320"/>
      <c r="I62" s="320"/>
      <c r="J62" s="320"/>
      <c r="K62" s="198"/>
    </row>
    <row r="63" spans="2:11" customFormat="1" ht="15" customHeight="1">
      <c r="B63" s="197"/>
      <c r="C63" s="202"/>
      <c r="D63" s="317" t="s">
        <v>911</v>
      </c>
      <c r="E63" s="317"/>
      <c r="F63" s="317"/>
      <c r="G63" s="317"/>
      <c r="H63" s="317"/>
      <c r="I63" s="317"/>
      <c r="J63" s="317"/>
      <c r="K63" s="198"/>
    </row>
    <row r="64" spans="2:11" customFormat="1" ht="12.75" customHeight="1">
      <c r="B64" s="197"/>
      <c r="C64" s="202"/>
      <c r="D64" s="202"/>
      <c r="E64" s="205"/>
      <c r="F64" s="202"/>
      <c r="G64" s="202"/>
      <c r="H64" s="202"/>
      <c r="I64" s="202"/>
      <c r="J64" s="202"/>
      <c r="K64" s="198"/>
    </row>
    <row r="65" spans="2:11" customFormat="1" ht="15" customHeight="1">
      <c r="B65" s="197"/>
      <c r="C65" s="202"/>
      <c r="D65" s="317" t="s">
        <v>912</v>
      </c>
      <c r="E65" s="317"/>
      <c r="F65" s="317"/>
      <c r="G65" s="317"/>
      <c r="H65" s="317"/>
      <c r="I65" s="317"/>
      <c r="J65" s="317"/>
      <c r="K65" s="198"/>
    </row>
    <row r="66" spans="2:11" customFormat="1" ht="15" customHeight="1">
      <c r="B66" s="197"/>
      <c r="C66" s="202"/>
      <c r="D66" s="320" t="s">
        <v>913</v>
      </c>
      <c r="E66" s="320"/>
      <c r="F66" s="320"/>
      <c r="G66" s="320"/>
      <c r="H66" s="320"/>
      <c r="I66" s="320"/>
      <c r="J66" s="320"/>
      <c r="K66" s="198"/>
    </row>
    <row r="67" spans="2:11" customFormat="1" ht="15" customHeight="1">
      <c r="B67" s="197"/>
      <c r="C67" s="202"/>
      <c r="D67" s="317" t="s">
        <v>914</v>
      </c>
      <c r="E67" s="317"/>
      <c r="F67" s="317"/>
      <c r="G67" s="317"/>
      <c r="H67" s="317"/>
      <c r="I67" s="317"/>
      <c r="J67" s="317"/>
      <c r="K67" s="198"/>
    </row>
    <row r="68" spans="2:11" customFormat="1" ht="15" customHeight="1">
      <c r="B68" s="197"/>
      <c r="C68" s="202"/>
      <c r="D68" s="317" t="s">
        <v>915</v>
      </c>
      <c r="E68" s="317"/>
      <c r="F68" s="317"/>
      <c r="G68" s="317"/>
      <c r="H68" s="317"/>
      <c r="I68" s="317"/>
      <c r="J68" s="317"/>
      <c r="K68" s="198"/>
    </row>
    <row r="69" spans="2:11" customFormat="1" ht="15" customHeight="1">
      <c r="B69" s="197"/>
      <c r="C69" s="202"/>
      <c r="D69" s="317" t="s">
        <v>916</v>
      </c>
      <c r="E69" s="317"/>
      <c r="F69" s="317"/>
      <c r="G69" s="317"/>
      <c r="H69" s="317"/>
      <c r="I69" s="317"/>
      <c r="J69" s="317"/>
      <c r="K69" s="198"/>
    </row>
    <row r="70" spans="2:11" customFormat="1" ht="15" customHeight="1">
      <c r="B70" s="197"/>
      <c r="C70" s="202"/>
      <c r="D70" s="317" t="s">
        <v>917</v>
      </c>
      <c r="E70" s="317"/>
      <c r="F70" s="317"/>
      <c r="G70" s="317"/>
      <c r="H70" s="317"/>
      <c r="I70" s="317"/>
      <c r="J70" s="317"/>
      <c r="K70" s="198"/>
    </row>
    <row r="71" spans="2:11" customFormat="1" ht="12.75" customHeight="1">
      <c r="B71" s="206"/>
      <c r="C71" s="207"/>
      <c r="D71" s="207"/>
      <c r="E71" s="207"/>
      <c r="F71" s="207"/>
      <c r="G71" s="207"/>
      <c r="H71" s="207"/>
      <c r="I71" s="207"/>
      <c r="J71" s="207"/>
      <c r="K71" s="208"/>
    </row>
    <row r="72" spans="2:11" customFormat="1" ht="18.75" customHeight="1">
      <c r="B72" s="209"/>
      <c r="C72" s="209"/>
      <c r="D72" s="209"/>
      <c r="E72" s="209"/>
      <c r="F72" s="209"/>
      <c r="G72" s="209"/>
      <c r="H72" s="209"/>
      <c r="I72" s="209"/>
      <c r="J72" s="209"/>
      <c r="K72" s="210"/>
    </row>
    <row r="73" spans="2:11" customFormat="1" ht="18.75" customHeight="1">
      <c r="B73" s="21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2:11" customFormat="1" ht="7.5" customHeight="1">
      <c r="B74" s="211"/>
      <c r="C74" s="212"/>
      <c r="D74" s="212"/>
      <c r="E74" s="212"/>
      <c r="F74" s="212"/>
      <c r="G74" s="212"/>
      <c r="H74" s="212"/>
      <c r="I74" s="212"/>
      <c r="J74" s="212"/>
      <c r="K74" s="213"/>
    </row>
    <row r="75" spans="2:11" customFormat="1" ht="45" customHeight="1">
      <c r="B75" s="214"/>
      <c r="C75" s="321" t="s">
        <v>918</v>
      </c>
      <c r="D75" s="321"/>
      <c r="E75" s="321"/>
      <c r="F75" s="321"/>
      <c r="G75" s="321"/>
      <c r="H75" s="321"/>
      <c r="I75" s="321"/>
      <c r="J75" s="321"/>
      <c r="K75" s="215"/>
    </row>
    <row r="76" spans="2:11" customFormat="1" ht="17.25" customHeight="1">
      <c r="B76" s="214"/>
      <c r="C76" s="216" t="s">
        <v>919</v>
      </c>
      <c r="D76" s="216"/>
      <c r="E76" s="216"/>
      <c r="F76" s="216" t="s">
        <v>920</v>
      </c>
      <c r="G76" s="217"/>
      <c r="H76" s="216" t="s">
        <v>60</v>
      </c>
      <c r="I76" s="216" t="s">
        <v>63</v>
      </c>
      <c r="J76" s="216" t="s">
        <v>921</v>
      </c>
      <c r="K76" s="215"/>
    </row>
    <row r="77" spans="2:11" customFormat="1" ht="17.25" customHeight="1">
      <c r="B77" s="214"/>
      <c r="C77" s="218" t="s">
        <v>922</v>
      </c>
      <c r="D77" s="218"/>
      <c r="E77" s="218"/>
      <c r="F77" s="219" t="s">
        <v>923</v>
      </c>
      <c r="G77" s="220"/>
      <c r="H77" s="218"/>
      <c r="I77" s="218"/>
      <c r="J77" s="218" t="s">
        <v>924</v>
      </c>
      <c r="K77" s="215"/>
    </row>
    <row r="78" spans="2:11" customFormat="1" ht="5.25" customHeight="1">
      <c r="B78" s="214"/>
      <c r="C78" s="221"/>
      <c r="D78" s="221"/>
      <c r="E78" s="221"/>
      <c r="F78" s="221"/>
      <c r="G78" s="222"/>
      <c r="H78" s="221"/>
      <c r="I78" s="221"/>
      <c r="J78" s="221"/>
      <c r="K78" s="215"/>
    </row>
    <row r="79" spans="2:11" customFormat="1" ht="15" customHeight="1">
      <c r="B79" s="214"/>
      <c r="C79" s="203" t="s">
        <v>59</v>
      </c>
      <c r="D79" s="223"/>
      <c r="E79" s="223"/>
      <c r="F79" s="224" t="s">
        <v>925</v>
      </c>
      <c r="G79" s="225"/>
      <c r="H79" s="203" t="s">
        <v>926</v>
      </c>
      <c r="I79" s="203" t="s">
        <v>927</v>
      </c>
      <c r="J79" s="203">
        <v>20</v>
      </c>
      <c r="K79" s="215"/>
    </row>
    <row r="80" spans="2:11" customFormat="1" ht="15" customHeight="1">
      <c r="B80" s="214"/>
      <c r="C80" s="203" t="s">
        <v>928</v>
      </c>
      <c r="D80" s="203"/>
      <c r="E80" s="203"/>
      <c r="F80" s="224" t="s">
        <v>925</v>
      </c>
      <c r="G80" s="225"/>
      <c r="H80" s="203" t="s">
        <v>929</v>
      </c>
      <c r="I80" s="203" t="s">
        <v>927</v>
      </c>
      <c r="J80" s="203">
        <v>120</v>
      </c>
      <c r="K80" s="215"/>
    </row>
    <row r="81" spans="2:11" customFormat="1" ht="15" customHeight="1">
      <c r="B81" s="226"/>
      <c r="C81" s="203" t="s">
        <v>930</v>
      </c>
      <c r="D81" s="203"/>
      <c r="E81" s="203"/>
      <c r="F81" s="224" t="s">
        <v>931</v>
      </c>
      <c r="G81" s="225"/>
      <c r="H81" s="203" t="s">
        <v>932</v>
      </c>
      <c r="I81" s="203" t="s">
        <v>927</v>
      </c>
      <c r="J81" s="203">
        <v>50</v>
      </c>
      <c r="K81" s="215"/>
    </row>
    <row r="82" spans="2:11" customFormat="1" ht="15" customHeight="1">
      <c r="B82" s="226"/>
      <c r="C82" s="203" t="s">
        <v>933</v>
      </c>
      <c r="D82" s="203"/>
      <c r="E82" s="203"/>
      <c r="F82" s="224" t="s">
        <v>925</v>
      </c>
      <c r="G82" s="225"/>
      <c r="H82" s="203" t="s">
        <v>934</v>
      </c>
      <c r="I82" s="203" t="s">
        <v>935</v>
      </c>
      <c r="J82" s="203"/>
      <c r="K82" s="215"/>
    </row>
    <row r="83" spans="2:11" customFormat="1" ht="15" customHeight="1">
      <c r="B83" s="226"/>
      <c r="C83" s="203" t="s">
        <v>936</v>
      </c>
      <c r="D83" s="203"/>
      <c r="E83" s="203"/>
      <c r="F83" s="224" t="s">
        <v>931</v>
      </c>
      <c r="G83" s="203"/>
      <c r="H83" s="203" t="s">
        <v>937</v>
      </c>
      <c r="I83" s="203" t="s">
        <v>927</v>
      </c>
      <c r="J83" s="203">
        <v>15</v>
      </c>
      <c r="K83" s="215"/>
    </row>
    <row r="84" spans="2:11" customFormat="1" ht="15" customHeight="1">
      <c r="B84" s="226"/>
      <c r="C84" s="203" t="s">
        <v>938</v>
      </c>
      <c r="D84" s="203"/>
      <c r="E84" s="203"/>
      <c r="F84" s="224" t="s">
        <v>931</v>
      </c>
      <c r="G84" s="203"/>
      <c r="H84" s="203" t="s">
        <v>939</v>
      </c>
      <c r="I84" s="203" t="s">
        <v>927</v>
      </c>
      <c r="J84" s="203">
        <v>15</v>
      </c>
      <c r="K84" s="215"/>
    </row>
    <row r="85" spans="2:11" customFormat="1" ht="15" customHeight="1">
      <c r="B85" s="226"/>
      <c r="C85" s="203" t="s">
        <v>940</v>
      </c>
      <c r="D85" s="203"/>
      <c r="E85" s="203"/>
      <c r="F85" s="224" t="s">
        <v>931</v>
      </c>
      <c r="G85" s="203"/>
      <c r="H85" s="203" t="s">
        <v>941</v>
      </c>
      <c r="I85" s="203" t="s">
        <v>927</v>
      </c>
      <c r="J85" s="203">
        <v>20</v>
      </c>
      <c r="K85" s="215"/>
    </row>
    <row r="86" spans="2:11" customFormat="1" ht="15" customHeight="1">
      <c r="B86" s="226"/>
      <c r="C86" s="203" t="s">
        <v>942</v>
      </c>
      <c r="D86" s="203"/>
      <c r="E86" s="203"/>
      <c r="F86" s="224" t="s">
        <v>931</v>
      </c>
      <c r="G86" s="203"/>
      <c r="H86" s="203" t="s">
        <v>943</v>
      </c>
      <c r="I86" s="203" t="s">
        <v>927</v>
      </c>
      <c r="J86" s="203">
        <v>20</v>
      </c>
      <c r="K86" s="215"/>
    </row>
    <row r="87" spans="2:11" customFormat="1" ht="15" customHeight="1">
      <c r="B87" s="226"/>
      <c r="C87" s="203" t="s">
        <v>944</v>
      </c>
      <c r="D87" s="203"/>
      <c r="E87" s="203"/>
      <c r="F87" s="224" t="s">
        <v>931</v>
      </c>
      <c r="G87" s="225"/>
      <c r="H87" s="203" t="s">
        <v>945</v>
      </c>
      <c r="I87" s="203" t="s">
        <v>927</v>
      </c>
      <c r="J87" s="203">
        <v>50</v>
      </c>
      <c r="K87" s="215"/>
    </row>
    <row r="88" spans="2:11" customFormat="1" ht="15" customHeight="1">
      <c r="B88" s="226"/>
      <c r="C88" s="203" t="s">
        <v>946</v>
      </c>
      <c r="D88" s="203"/>
      <c r="E88" s="203"/>
      <c r="F88" s="224" t="s">
        <v>931</v>
      </c>
      <c r="G88" s="225"/>
      <c r="H88" s="203" t="s">
        <v>947</v>
      </c>
      <c r="I88" s="203" t="s">
        <v>927</v>
      </c>
      <c r="J88" s="203">
        <v>20</v>
      </c>
      <c r="K88" s="215"/>
    </row>
    <row r="89" spans="2:11" customFormat="1" ht="15" customHeight="1">
      <c r="B89" s="226"/>
      <c r="C89" s="203" t="s">
        <v>948</v>
      </c>
      <c r="D89" s="203"/>
      <c r="E89" s="203"/>
      <c r="F89" s="224" t="s">
        <v>931</v>
      </c>
      <c r="G89" s="225"/>
      <c r="H89" s="203" t="s">
        <v>949</v>
      </c>
      <c r="I89" s="203" t="s">
        <v>927</v>
      </c>
      <c r="J89" s="203">
        <v>20</v>
      </c>
      <c r="K89" s="215"/>
    </row>
    <row r="90" spans="2:11" customFormat="1" ht="15" customHeight="1">
      <c r="B90" s="226"/>
      <c r="C90" s="203" t="s">
        <v>950</v>
      </c>
      <c r="D90" s="203"/>
      <c r="E90" s="203"/>
      <c r="F90" s="224" t="s">
        <v>931</v>
      </c>
      <c r="G90" s="225"/>
      <c r="H90" s="203" t="s">
        <v>951</v>
      </c>
      <c r="I90" s="203" t="s">
        <v>927</v>
      </c>
      <c r="J90" s="203">
        <v>50</v>
      </c>
      <c r="K90" s="215"/>
    </row>
    <row r="91" spans="2:11" customFormat="1" ht="15" customHeight="1">
      <c r="B91" s="226"/>
      <c r="C91" s="203" t="s">
        <v>952</v>
      </c>
      <c r="D91" s="203"/>
      <c r="E91" s="203"/>
      <c r="F91" s="224" t="s">
        <v>931</v>
      </c>
      <c r="G91" s="225"/>
      <c r="H91" s="203" t="s">
        <v>952</v>
      </c>
      <c r="I91" s="203" t="s">
        <v>927</v>
      </c>
      <c r="J91" s="203">
        <v>50</v>
      </c>
      <c r="K91" s="215"/>
    </row>
    <row r="92" spans="2:11" customFormat="1" ht="15" customHeight="1">
      <c r="B92" s="226"/>
      <c r="C92" s="203" t="s">
        <v>953</v>
      </c>
      <c r="D92" s="203"/>
      <c r="E92" s="203"/>
      <c r="F92" s="224" t="s">
        <v>931</v>
      </c>
      <c r="G92" s="225"/>
      <c r="H92" s="203" t="s">
        <v>954</v>
      </c>
      <c r="I92" s="203" t="s">
        <v>927</v>
      </c>
      <c r="J92" s="203">
        <v>255</v>
      </c>
      <c r="K92" s="215"/>
    </row>
    <row r="93" spans="2:11" customFormat="1" ht="15" customHeight="1">
      <c r="B93" s="226"/>
      <c r="C93" s="203" t="s">
        <v>955</v>
      </c>
      <c r="D93" s="203"/>
      <c r="E93" s="203"/>
      <c r="F93" s="224" t="s">
        <v>925</v>
      </c>
      <c r="G93" s="225"/>
      <c r="H93" s="203" t="s">
        <v>956</v>
      </c>
      <c r="I93" s="203" t="s">
        <v>957</v>
      </c>
      <c r="J93" s="203"/>
      <c r="K93" s="215"/>
    </row>
    <row r="94" spans="2:11" customFormat="1" ht="15" customHeight="1">
      <c r="B94" s="226"/>
      <c r="C94" s="203" t="s">
        <v>958</v>
      </c>
      <c r="D94" s="203"/>
      <c r="E94" s="203"/>
      <c r="F94" s="224" t="s">
        <v>925</v>
      </c>
      <c r="G94" s="225"/>
      <c r="H94" s="203" t="s">
        <v>959</v>
      </c>
      <c r="I94" s="203" t="s">
        <v>960</v>
      </c>
      <c r="J94" s="203"/>
      <c r="K94" s="215"/>
    </row>
    <row r="95" spans="2:11" customFormat="1" ht="15" customHeight="1">
      <c r="B95" s="226"/>
      <c r="C95" s="203" t="s">
        <v>961</v>
      </c>
      <c r="D95" s="203"/>
      <c r="E95" s="203"/>
      <c r="F95" s="224" t="s">
        <v>925</v>
      </c>
      <c r="G95" s="225"/>
      <c r="H95" s="203" t="s">
        <v>961</v>
      </c>
      <c r="I95" s="203" t="s">
        <v>960</v>
      </c>
      <c r="J95" s="203"/>
      <c r="K95" s="215"/>
    </row>
    <row r="96" spans="2:11" customFormat="1" ht="15" customHeight="1">
      <c r="B96" s="226"/>
      <c r="C96" s="203" t="s">
        <v>44</v>
      </c>
      <c r="D96" s="203"/>
      <c r="E96" s="203"/>
      <c r="F96" s="224" t="s">
        <v>925</v>
      </c>
      <c r="G96" s="225"/>
      <c r="H96" s="203" t="s">
        <v>962</v>
      </c>
      <c r="I96" s="203" t="s">
        <v>960</v>
      </c>
      <c r="J96" s="203"/>
      <c r="K96" s="215"/>
    </row>
    <row r="97" spans="2:11" customFormat="1" ht="15" customHeight="1">
      <c r="B97" s="226"/>
      <c r="C97" s="203" t="s">
        <v>54</v>
      </c>
      <c r="D97" s="203"/>
      <c r="E97" s="203"/>
      <c r="F97" s="224" t="s">
        <v>925</v>
      </c>
      <c r="G97" s="225"/>
      <c r="H97" s="203" t="s">
        <v>963</v>
      </c>
      <c r="I97" s="203" t="s">
        <v>960</v>
      </c>
      <c r="J97" s="203"/>
      <c r="K97" s="215"/>
    </row>
    <row r="98" spans="2:11" customFormat="1" ht="15" customHeight="1">
      <c r="B98" s="227"/>
      <c r="C98" s="228"/>
      <c r="D98" s="228"/>
      <c r="E98" s="228"/>
      <c r="F98" s="228"/>
      <c r="G98" s="228"/>
      <c r="H98" s="228"/>
      <c r="I98" s="228"/>
      <c r="J98" s="228"/>
      <c r="K98" s="229"/>
    </row>
    <row r="99" spans="2:11" customFormat="1" ht="18.75" customHeight="1">
      <c r="B99" s="230"/>
      <c r="C99" s="231"/>
      <c r="D99" s="231"/>
      <c r="E99" s="231"/>
      <c r="F99" s="231"/>
      <c r="G99" s="231"/>
      <c r="H99" s="231"/>
      <c r="I99" s="231"/>
      <c r="J99" s="231"/>
      <c r="K99" s="230"/>
    </row>
    <row r="100" spans="2:11" customFormat="1" ht="18.75" customHeight="1">
      <c r="B100" s="210"/>
      <c r="C100" s="210"/>
      <c r="D100" s="210"/>
      <c r="E100" s="210"/>
      <c r="F100" s="210"/>
      <c r="G100" s="210"/>
      <c r="H100" s="210"/>
      <c r="I100" s="210"/>
      <c r="J100" s="210"/>
      <c r="K100" s="210"/>
    </row>
    <row r="101" spans="2:11" customFormat="1" ht="7.5" customHeight="1">
      <c r="B101" s="211"/>
      <c r="C101" s="212"/>
      <c r="D101" s="212"/>
      <c r="E101" s="212"/>
      <c r="F101" s="212"/>
      <c r="G101" s="212"/>
      <c r="H101" s="212"/>
      <c r="I101" s="212"/>
      <c r="J101" s="212"/>
      <c r="K101" s="213"/>
    </row>
    <row r="102" spans="2:11" customFormat="1" ht="45" customHeight="1">
      <c r="B102" s="214"/>
      <c r="C102" s="321" t="s">
        <v>964</v>
      </c>
      <c r="D102" s="321"/>
      <c r="E102" s="321"/>
      <c r="F102" s="321"/>
      <c r="G102" s="321"/>
      <c r="H102" s="321"/>
      <c r="I102" s="321"/>
      <c r="J102" s="321"/>
      <c r="K102" s="215"/>
    </row>
    <row r="103" spans="2:11" customFormat="1" ht="17.25" customHeight="1">
      <c r="B103" s="214"/>
      <c r="C103" s="216" t="s">
        <v>919</v>
      </c>
      <c r="D103" s="216"/>
      <c r="E103" s="216"/>
      <c r="F103" s="216" t="s">
        <v>920</v>
      </c>
      <c r="G103" s="217"/>
      <c r="H103" s="216" t="s">
        <v>60</v>
      </c>
      <c r="I103" s="216" t="s">
        <v>63</v>
      </c>
      <c r="J103" s="216" t="s">
        <v>921</v>
      </c>
      <c r="K103" s="215"/>
    </row>
    <row r="104" spans="2:11" customFormat="1" ht="17.25" customHeight="1">
      <c r="B104" s="214"/>
      <c r="C104" s="218" t="s">
        <v>922</v>
      </c>
      <c r="D104" s="218"/>
      <c r="E104" s="218"/>
      <c r="F104" s="219" t="s">
        <v>923</v>
      </c>
      <c r="G104" s="220"/>
      <c r="H104" s="218"/>
      <c r="I104" s="218"/>
      <c r="J104" s="218" t="s">
        <v>924</v>
      </c>
      <c r="K104" s="215"/>
    </row>
    <row r="105" spans="2:11" customFormat="1" ht="5.25" customHeight="1">
      <c r="B105" s="214"/>
      <c r="C105" s="216"/>
      <c r="D105" s="216"/>
      <c r="E105" s="216"/>
      <c r="F105" s="216"/>
      <c r="G105" s="232"/>
      <c r="H105" s="216"/>
      <c r="I105" s="216"/>
      <c r="J105" s="216"/>
      <c r="K105" s="215"/>
    </row>
    <row r="106" spans="2:11" customFormat="1" ht="15" customHeight="1">
      <c r="B106" s="214"/>
      <c r="C106" s="203" t="s">
        <v>59</v>
      </c>
      <c r="D106" s="223"/>
      <c r="E106" s="223"/>
      <c r="F106" s="224" t="s">
        <v>925</v>
      </c>
      <c r="G106" s="203"/>
      <c r="H106" s="203" t="s">
        <v>965</v>
      </c>
      <c r="I106" s="203" t="s">
        <v>927</v>
      </c>
      <c r="J106" s="203">
        <v>20</v>
      </c>
      <c r="K106" s="215"/>
    </row>
    <row r="107" spans="2:11" customFormat="1" ht="15" customHeight="1">
      <c r="B107" s="214"/>
      <c r="C107" s="203" t="s">
        <v>928</v>
      </c>
      <c r="D107" s="203"/>
      <c r="E107" s="203"/>
      <c r="F107" s="224" t="s">
        <v>925</v>
      </c>
      <c r="G107" s="203"/>
      <c r="H107" s="203" t="s">
        <v>965</v>
      </c>
      <c r="I107" s="203" t="s">
        <v>927</v>
      </c>
      <c r="J107" s="203">
        <v>120</v>
      </c>
      <c r="K107" s="215"/>
    </row>
    <row r="108" spans="2:11" customFormat="1" ht="15" customHeight="1">
      <c r="B108" s="226"/>
      <c r="C108" s="203" t="s">
        <v>930</v>
      </c>
      <c r="D108" s="203"/>
      <c r="E108" s="203"/>
      <c r="F108" s="224" t="s">
        <v>931</v>
      </c>
      <c r="G108" s="203"/>
      <c r="H108" s="203" t="s">
        <v>965</v>
      </c>
      <c r="I108" s="203" t="s">
        <v>927</v>
      </c>
      <c r="J108" s="203">
        <v>50</v>
      </c>
      <c r="K108" s="215"/>
    </row>
    <row r="109" spans="2:11" customFormat="1" ht="15" customHeight="1">
      <c r="B109" s="226"/>
      <c r="C109" s="203" t="s">
        <v>933</v>
      </c>
      <c r="D109" s="203"/>
      <c r="E109" s="203"/>
      <c r="F109" s="224" t="s">
        <v>925</v>
      </c>
      <c r="G109" s="203"/>
      <c r="H109" s="203" t="s">
        <v>965</v>
      </c>
      <c r="I109" s="203" t="s">
        <v>935</v>
      </c>
      <c r="J109" s="203"/>
      <c r="K109" s="215"/>
    </row>
    <row r="110" spans="2:11" customFormat="1" ht="15" customHeight="1">
      <c r="B110" s="226"/>
      <c r="C110" s="203" t="s">
        <v>944</v>
      </c>
      <c r="D110" s="203"/>
      <c r="E110" s="203"/>
      <c r="F110" s="224" t="s">
        <v>931</v>
      </c>
      <c r="G110" s="203"/>
      <c r="H110" s="203" t="s">
        <v>965</v>
      </c>
      <c r="I110" s="203" t="s">
        <v>927</v>
      </c>
      <c r="J110" s="203">
        <v>50</v>
      </c>
      <c r="K110" s="215"/>
    </row>
    <row r="111" spans="2:11" customFormat="1" ht="15" customHeight="1">
      <c r="B111" s="226"/>
      <c r="C111" s="203" t="s">
        <v>952</v>
      </c>
      <c r="D111" s="203"/>
      <c r="E111" s="203"/>
      <c r="F111" s="224" t="s">
        <v>931</v>
      </c>
      <c r="G111" s="203"/>
      <c r="H111" s="203" t="s">
        <v>965</v>
      </c>
      <c r="I111" s="203" t="s">
        <v>927</v>
      </c>
      <c r="J111" s="203">
        <v>50</v>
      </c>
      <c r="K111" s="215"/>
    </row>
    <row r="112" spans="2:11" customFormat="1" ht="15" customHeight="1">
      <c r="B112" s="226"/>
      <c r="C112" s="203" t="s">
        <v>950</v>
      </c>
      <c r="D112" s="203"/>
      <c r="E112" s="203"/>
      <c r="F112" s="224" t="s">
        <v>931</v>
      </c>
      <c r="G112" s="203"/>
      <c r="H112" s="203" t="s">
        <v>965</v>
      </c>
      <c r="I112" s="203" t="s">
        <v>927</v>
      </c>
      <c r="J112" s="203">
        <v>50</v>
      </c>
      <c r="K112" s="215"/>
    </row>
    <row r="113" spans="2:11" customFormat="1" ht="15" customHeight="1">
      <c r="B113" s="226"/>
      <c r="C113" s="203" t="s">
        <v>59</v>
      </c>
      <c r="D113" s="203"/>
      <c r="E113" s="203"/>
      <c r="F113" s="224" t="s">
        <v>925</v>
      </c>
      <c r="G113" s="203"/>
      <c r="H113" s="203" t="s">
        <v>966</v>
      </c>
      <c r="I113" s="203" t="s">
        <v>927</v>
      </c>
      <c r="J113" s="203">
        <v>20</v>
      </c>
      <c r="K113" s="215"/>
    </row>
    <row r="114" spans="2:11" customFormat="1" ht="15" customHeight="1">
      <c r="B114" s="226"/>
      <c r="C114" s="203" t="s">
        <v>967</v>
      </c>
      <c r="D114" s="203"/>
      <c r="E114" s="203"/>
      <c r="F114" s="224" t="s">
        <v>925</v>
      </c>
      <c r="G114" s="203"/>
      <c r="H114" s="203" t="s">
        <v>968</v>
      </c>
      <c r="I114" s="203" t="s">
        <v>927</v>
      </c>
      <c r="J114" s="203">
        <v>120</v>
      </c>
      <c r="K114" s="215"/>
    </row>
    <row r="115" spans="2:11" customFormat="1" ht="15" customHeight="1">
      <c r="B115" s="226"/>
      <c r="C115" s="203" t="s">
        <v>44</v>
      </c>
      <c r="D115" s="203"/>
      <c r="E115" s="203"/>
      <c r="F115" s="224" t="s">
        <v>925</v>
      </c>
      <c r="G115" s="203"/>
      <c r="H115" s="203" t="s">
        <v>969</v>
      </c>
      <c r="I115" s="203" t="s">
        <v>960</v>
      </c>
      <c r="J115" s="203"/>
      <c r="K115" s="215"/>
    </row>
    <row r="116" spans="2:11" customFormat="1" ht="15" customHeight="1">
      <c r="B116" s="226"/>
      <c r="C116" s="203" t="s">
        <v>54</v>
      </c>
      <c r="D116" s="203"/>
      <c r="E116" s="203"/>
      <c r="F116" s="224" t="s">
        <v>925</v>
      </c>
      <c r="G116" s="203"/>
      <c r="H116" s="203" t="s">
        <v>970</v>
      </c>
      <c r="I116" s="203" t="s">
        <v>960</v>
      </c>
      <c r="J116" s="203"/>
      <c r="K116" s="215"/>
    </row>
    <row r="117" spans="2:11" customFormat="1" ht="15" customHeight="1">
      <c r="B117" s="226"/>
      <c r="C117" s="203" t="s">
        <v>63</v>
      </c>
      <c r="D117" s="203"/>
      <c r="E117" s="203"/>
      <c r="F117" s="224" t="s">
        <v>925</v>
      </c>
      <c r="G117" s="203"/>
      <c r="H117" s="203" t="s">
        <v>971</v>
      </c>
      <c r="I117" s="203" t="s">
        <v>972</v>
      </c>
      <c r="J117" s="203"/>
      <c r="K117" s="215"/>
    </row>
    <row r="118" spans="2:11" customFormat="1" ht="15" customHeight="1">
      <c r="B118" s="227"/>
      <c r="C118" s="233"/>
      <c r="D118" s="233"/>
      <c r="E118" s="233"/>
      <c r="F118" s="233"/>
      <c r="G118" s="233"/>
      <c r="H118" s="233"/>
      <c r="I118" s="233"/>
      <c r="J118" s="233"/>
      <c r="K118" s="229"/>
    </row>
    <row r="119" spans="2:11" customFormat="1" ht="18.75" customHeight="1">
      <c r="B119" s="234"/>
      <c r="C119" s="235"/>
      <c r="D119" s="235"/>
      <c r="E119" s="235"/>
      <c r="F119" s="236"/>
      <c r="G119" s="235"/>
      <c r="H119" s="235"/>
      <c r="I119" s="235"/>
      <c r="J119" s="235"/>
      <c r="K119" s="234"/>
    </row>
    <row r="120" spans="2:11" customFormat="1" ht="18.75" customHeight="1">
      <c r="B120" s="210"/>
      <c r="C120" s="210"/>
      <c r="D120" s="210"/>
      <c r="E120" s="210"/>
      <c r="F120" s="210"/>
      <c r="G120" s="210"/>
      <c r="H120" s="210"/>
      <c r="I120" s="210"/>
      <c r="J120" s="210"/>
      <c r="K120" s="210"/>
    </row>
    <row r="121" spans="2:11" customFormat="1" ht="7.5" customHeight="1">
      <c r="B121" s="237"/>
      <c r="C121" s="238"/>
      <c r="D121" s="238"/>
      <c r="E121" s="238"/>
      <c r="F121" s="238"/>
      <c r="G121" s="238"/>
      <c r="H121" s="238"/>
      <c r="I121" s="238"/>
      <c r="J121" s="238"/>
      <c r="K121" s="239"/>
    </row>
    <row r="122" spans="2:11" customFormat="1" ht="45" customHeight="1">
      <c r="B122" s="240"/>
      <c r="C122" s="319" t="s">
        <v>973</v>
      </c>
      <c r="D122" s="319"/>
      <c r="E122" s="319"/>
      <c r="F122" s="319"/>
      <c r="G122" s="319"/>
      <c r="H122" s="319"/>
      <c r="I122" s="319"/>
      <c r="J122" s="319"/>
      <c r="K122" s="241"/>
    </row>
    <row r="123" spans="2:11" customFormat="1" ht="17.25" customHeight="1">
      <c r="B123" s="242"/>
      <c r="C123" s="216" t="s">
        <v>919</v>
      </c>
      <c r="D123" s="216"/>
      <c r="E123" s="216"/>
      <c r="F123" s="216" t="s">
        <v>920</v>
      </c>
      <c r="G123" s="217"/>
      <c r="H123" s="216" t="s">
        <v>60</v>
      </c>
      <c r="I123" s="216" t="s">
        <v>63</v>
      </c>
      <c r="J123" s="216" t="s">
        <v>921</v>
      </c>
      <c r="K123" s="243"/>
    </row>
    <row r="124" spans="2:11" customFormat="1" ht="17.25" customHeight="1">
      <c r="B124" s="242"/>
      <c r="C124" s="218" t="s">
        <v>922</v>
      </c>
      <c r="D124" s="218"/>
      <c r="E124" s="218"/>
      <c r="F124" s="219" t="s">
        <v>923</v>
      </c>
      <c r="G124" s="220"/>
      <c r="H124" s="218"/>
      <c r="I124" s="218"/>
      <c r="J124" s="218" t="s">
        <v>924</v>
      </c>
      <c r="K124" s="243"/>
    </row>
    <row r="125" spans="2:11" customFormat="1" ht="5.25" customHeight="1">
      <c r="B125" s="244"/>
      <c r="C125" s="221"/>
      <c r="D125" s="221"/>
      <c r="E125" s="221"/>
      <c r="F125" s="221"/>
      <c r="G125" s="245"/>
      <c r="H125" s="221"/>
      <c r="I125" s="221"/>
      <c r="J125" s="221"/>
      <c r="K125" s="246"/>
    </row>
    <row r="126" spans="2:11" customFormat="1" ht="15" customHeight="1">
      <c r="B126" s="244"/>
      <c r="C126" s="203" t="s">
        <v>928</v>
      </c>
      <c r="D126" s="223"/>
      <c r="E126" s="223"/>
      <c r="F126" s="224" t="s">
        <v>925</v>
      </c>
      <c r="G126" s="203"/>
      <c r="H126" s="203" t="s">
        <v>965</v>
      </c>
      <c r="I126" s="203" t="s">
        <v>927</v>
      </c>
      <c r="J126" s="203">
        <v>120</v>
      </c>
      <c r="K126" s="247"/>
    </row>
    <row r="127" spans="2:11" customFormat="1" ht="15" customHeight="1">
      <c r="B127" s="244"/>
      <c r="C127" s="203" t="s">
        <v>974</v>
      </c>
      <c r="D127" s="203"/>
      <c r="E127" s="203"/>
      <c r="F127" s="224" t="s">
        <v>925</v>
      </c>
      <c r="G127" s="203"/>
      <c r="H127" s="203" t="s">
        <v>975</v>
      </c>
      <c r="I127" s="203" t="s">
        <v>927</v>
      </c>
      <c r="J127" s="203" t="s">
        <v>976</v>
      </c>
      <c r="K127" s="247"/>
    </row>
    <row r="128" spans="2:11" customFormat="1" ht="15" customHeight="1">
      <c r="B128" s="244"/>
      <c r="C128" s="203" t="s">
        <v>873</v>
      </c>
      <c r="D128" s="203"/>
      <c r="E128" s="203"/>
      <c r="F128" s="224" t="s">
        <v>925</v>
      </c>
      <c r="G128" s="203"/>
      <c r="H128" s="203" t="s">
        <v>977</v>
      </c>
      <c r="I128" s="203" t="s">
        <v>927</v>
      </c>
      <c r="J128" s="203" t="s">
        <v>976</v>
      </c>
      <c r="K128" s="247"/>
    </row>
    <row r="129" spans="2:11" customFormat="1" ht="15" customHeight="1">
      <c r="B129" s="244"/>
      <c r="C129" s="203" t="s">
        <v>936</v>
      </c>
      <c r="D129" s="203"/>
      <c r="E129" s="203"/>
      <c r="F129" s="224" t="s">
        <v>931</v>
      </c>
      <c r="G129" s="203"/>
      <c r="H129" s="203" t="s">
        <v>937</v>
      </c>
      <c r="I129" s="203" t="s">
        <v>927</v>
      </c>
      <c r="J129" s="203">
        <v>15</v>
      </c>
      <c r="K129" s="247"/>
    </row>
    <row r="130" spans="2:11" customFormat="1" ht="15" customHeight="1">
      <c r="B130" s="244"/>
      <c r="C130" s="203" t="s">
        <v>938</v>
      </c>
      <c r="D130" s="203"/>
      <c r="E130" s="203"/>
      <c r="F130" s="224" t="s">
        <v>931</v>
      </c>
      <c r="G130" s="203"/>
      <c r="H130" s="203" t="s">
        <v>939</v>
      </c>
      <c r="I130" s="203" t="s">
        <v>927</v>
      </c>
      <c r="J130" s="203">
        <v>15</v>
      </c>
      <c r="K130" s="247"/>
    </row>
    <row r="131" spans="2:11" customFormat="1" ht="15" customHeight="1">
      <c r="B131" s="244"/>
      <c r="C131" s="203" t="s">
        <v>940</v>
      </c>
      <c r="D131" s="203"/>
      <c r="E131" s="203"/>
      <c r="F131" s="224" t="s">
        <v>931</v>
      </c>
      <c r="G131" s="203"/>
      <c r="H131" s="203" t="s">
        <v>941</v>
      </c>
      <c r="I131" s="203" t="s">
        <v>927</v>
      </c>
      <c r="J131" s="203">
        <v>20</v>
      </c>
      <c r="K131" s="247"/>
    </row>
    <row r="132" spans="2:11" customFormat="1" ht="15" customHeight="1">
      <c r="B132" s="244"/>
      <c r="C132" s="203" t="s">
        <v>942</v>
      </c>
      <c r="D132" s="203"/>
      <c r="E132" s="203"/>
      <c r="F132" s="224" t="s">
        <v>931</v>
      </c>
      <c r="G132" s="203"/>
      <c r="H132" s="203" t="s">
        <v>943</v>
      </c>
      <c r="I132" s="203" t="s">
        <v>927</v>
      </c>
      <c r="J132" s="203">
        <v>20</v>
      </c>
      <c r="K132" s="247"/>
    </row>
    <row r="133" spans="2:11" customFormat="1" ht="15" customHeight="1">
      <c r="B133" s="244"/>
      <c r="C133" s="203" t="s">
        <v>930</v>
      </c>
      <c r="D133" s="203"/>
      <c r="E133" s="203"/>
      <c r="F133" s="224" t="s">
        <v>931</v>
      </c>
      <c r="G133" s="203"/>
      <c r="H133" s="203" t="s">
        <v>965</v>
      </c>
      <c r="I133" s="203" t="s">
        <v>927</v>
      </c>
      <c r="J133" s="203">
        <v>50</v>
      </c>
      <c r="K133" s="247"/>
    </row>
    <row r="134" spans="2:11" customFormat="1" ht="15" customHeight="1">
      <c r="B134" s="244"/>
      <c r="C134" s="203" t="s">
        <v>944</v>
      </c>
      <c r="D134" s="203"/>
      <c r="E134" s="203"/>
      <c r="F134" s="224" t="s">
        <v>931</v>
      </c>
      <c r="G134" s="203"/>
      <c r="H134" s="203" t="s">
        <v>965</v>
      </c>
      <c r="I134" s="203" t="s">
        <v>927</v>
      </c>
      <c r="J134" s="203">
        <v>50</v>
      </c>
      <c r="K134" s="247"/>
    </row>
    <row r="135" spans="2:11" customFormat="1" ht="15" customHeight="1">
      <c r="B135" s="244"/>
      <c r="C135" s="203" t="s">
        <v>950</v>
      </c>
      <c r="D135" s="203"/>
      <c r="E135" s="203"/>
      <c r="F135" s="224" t="s">
        <v>931</v>
      </c>
      <c r="G135" s="203"/>
      <c r="H135" s="203" t="s">
        <v>965</v>
      </c>
      <c r="I135" s="203" t="s">
        <v>927</v>
      </c>
      <c r="J135" s="203">
        <v>50</v>
      </c>
      <c r="K135" s="247"/>
    </row>
    <row r="136" spans="2:11" customFormat="1" ht="15" customHeight="1">
      <c r="B136" s="244"/>
      <c r="C136" s="203" t="s">
        <v>952</v>
      </c>
      <c r="D136" s="203"/>
      <c r="E136" s="203"/>
      <c r="F136" s="224" t="s">
        <v>931</v>
      </c>
      <c r="G136" s="203"/>
      <c r="H136" s="203" t="s">
        <v>965</v>
      </c>
      <c r="I136" s="203" t="s">
        <v>927</v>
      </c>
      <c r="J136" s="203">
        <v>50</v>
      </c>
      <c r="K136" s="247"/>
    </row>
    <row r="137" spans="2:11" customFormat="1" ht="15" customHeight="1">
      <c r="B137" s="244"/>
      <c r="C137" s="203" t="s">
        <v>953</v>
      </c>
      <c r="D137" s="203"/>
      <c r="E137" s="203"/>
      <c r="F137" s="224" t="s">
        <v>931</v>
      </c>
      <c r="G137" s="203"/>
      <c r="H137" s="203" t="s">
        <v>978</v>
      </c>
      <c r="I137" s="203" t="s">
        <v>927</v>
      </c>
      <c r="J137" s="203">
        <v>255</v>
      </c>
      <c r="K137" s="247"/>
    </row>
    <row r="138" spans="2:11" customFormat="1" ht="15" customHeight="1">
      <c r="B138" s="244"/>
      <c r="C138" s="203" t="s">
        <v>955</v>
      </c>
      <c r="D138" s="203"/>
      <c r="E138" s="203"/>
      <c r="F138" s="224" t="s">
        <v>925</v>
      </c>
      <c r="G138" s="203"/>
      <c r="H138" s="203" t="s">
        <v>979</v>
      </c>
      <c r="I138" s="203" t="s">
        <v>957</v>
      </c>
      <c r="J138" s="203"/>
      <c r="K138" s="247"/>
    </row>
    <row r="139" spans="2:11" customFormat="1" ht="15" customHeight="1">
      <c r="B139" s="244"/>
      <c r="C139" s="203" t="s">
        <v>958</v>
      </c>
      <c r="D139" s="203"/>
      <c r="E139" s="203"/>
      <c r="F139" s="224" t="s">
        <v>925</v>
      </c>
      <c r="G139" s="203"/>
      <c r="H139" s="203" t="s">
        <v>980</v>
      </c>
      <c r="I139" s="203" t="s">
        <v>960</v>
      </c>
      <c r="J139" s="203"/>
      <c r="K139" s="247"/>
    </row>
    <row r="140" spans="2:11" customFormat="1" ht="15" customHeight="1">
      <c r="B140" s="244"/>
      <c r="C140" s="203" t="s">
        <v>961</v>
      </c>
      <c r="D140" s="203"/>
      <c r="E140" s="203"/>
      <c r="F140" s="224" t="s">
        <v>925</v>
      </c>
      <c r="G140" s="203"/>
      <c r="H140" s="203" t="s">
        <v>961</v>
      </c>
      <c r="I140" s="203" t="s">
        <v>960</v>
      </c>
      <c r="J140" s="203"/>
      <c r="K140" s="247"/>
    </row>
    <row r="141" spans="2:11" customFormat="1" ht="15" customHeight="1">
      <c r="B141" s="244"/>
      <c r="C141" s="203" t="s">
        <v>44</v>
      </c>
      <c r="D141" s="203"/>
      <c r="E141" s="203"/>
      <c r="F141" s="224" t="s">
        <v>925</v>
      </c>
      <c r="G141" s="203"/>
      <c r="H141" s="203" t="s">
        <v>981</v>
      </c>
      <c r="I141" s="203" t="s">
        <v>960</v>
      </c>
      <c r="J141" s="203"/>
      <c r="K141" s="247"/>
    </row>
    <row r="142" spans="2:11" customFormat="1" ht="15" customHeight="1">
      <c r="B142" s="244"/>
      <c r="C142" s="203" t="s">
        <v>982</v>
      </c>
      <c r="D142" s="203"/>
      <c r="E142" s="203"/>
      <c r="F142" s="224" t="s">
        <v>925</v>
      </c>
      <c r="G142" s="203"/>
      <c r="H142" s="203" t="s">
        <v>983</v>
      </c>
      <c r="I142" s="203" t="s">
        <v>960</v>
      </c>
      <c r="J142" s="203"/>
      <c r="K142" s="247"/>
    </row>
    <row r="143" spans="2:11" customFormat="1" ht="15" customHeight="1">
      <c r="B143" s="248"/>
      <c r="C143" s="249"/>
      <c r="D143" s="249"/>
      <c r="E143" s="249"/>
      <c r="F143" s="249"/>
      <c r="G143" s="249"/>
      <c r="H143" s="249"/>
      <c r="I143" s="249"/>
      <c r="J143" s="249"/>
      <c r="K143" s="250"/>
    </row>
    <row r="144" spans="2:11" customFormat="1" ht="18.75" customHeight="1">
      <c r="B144" s="235"/>
      <c r="C144" s="235"/>
      <c r="D144" s="235"/>
      <c r="E144" s="235"/>
      <c r="F144" s="236"/>
      <c r="G144" s="235"/>
      <c r="H144" s="235"/>
      <c r="I144" s="235"/>
      <c r="J144" s="235"/>
      <c r="K144" s="235"/>
    </row>
    <row r="145" spans="2:11" customFormat="1" ht="18.75" customHeight="1">
      <c r="B145" s="210"/>
      <c r="C145" s="210"/>
      <c r="D145" s="210"/>
      <c r="E145" s="210"/>
      <c r="F145" s="210"/>
      <c r="G145" s="210"/>
      <c r="H145" s="210"/>
      <c r="I145" s="210"/>
      <c r="J145" s="210"/>
      <c r="K145" s="210"/>
    </row>
    <row r="146" spans="2:11" customFormat="1" ht="7.5" customHeight="1">
      <c r="B146" s="211"/>
      <c r="C146" s="212"/>
      <c r="D146" s="212"/>
      <c r="E146" s="212"/>
      <c r="F146" s="212"/>
      <c r="G146" s="212"/>
      <c r="H146" s="212"/>
      <c r="I146" s="212"/>
      <c r="J146" s="212"/>
      <c r="K146" s="213"/>
    </row>
    <row r="147" spans="2:11" customFormat="1" ht="45" customHeight="1">
      <c r="B147" s="214"/>
      <c r="C147" s="321" t="s">
        <v>984</v>
      </c>
      <c r="D147" s="321"/>
      <c r="E147" s="321"/>
      <c r="F147" s="321"/>
      <c r="G147" s="321"/>
      <c r="H147" s="321"/>
      <c r="I147" s="321"/>
      <c r="J147" s="321"/>
      <c r="K147" s="215"/>
    </row>
    <row r="148" spans="2:11" customFormat="1" ht="17.25" customHeight="1">
      <c r="B148" s="214"/>
      <c r="C148" s="216" t="s">
        <v>919</v>
      </c>
      <c r="D148" s="216"/>
      <c r="E148" s="216"/>
      <c r="F148" s="216" t="s">
        <v>920</v>
      </c>
      <c r="G148" s="217"/>
      <c r="H148" s="216" t="s">
        <v>60</v>
      </c>
      <c r="I148" s="216" t="s">
        <v>63</v>
      </c>
      <c r="J148" s="216" t="s">
        <v>921</v>
      </c>
      <c r="K148" s="215"/>
    </row>
    <row r="149" spans="2:11" customFormat="1" ht="17.25" customHeight="1">
      <c r="B149" s="214"/>
      <c r="C149" s="218" t="s">
        <v>922</v>
      </c>
      <c r="D149" s="218"/>
      <c r="E149" s="218"/>
      <c r="F149" s="219" t="s">
        <v>923</v>
      </c>
      <c r="G149" s="220"/>
      <c r="H149" s="218"/>
      <c r="I149" s="218"/>
      <c r="J149" s="218" t="s">
        <v>924</v>
      </c>
      <c r="K149" s="215"/>
    </row>
    <row r="150" spans="2:11" customFormat="1" ht="5.25" customHeight="1">
      <c r="B150" s="226"/>
      <c r="C150" s="221"/>
      <c r="D150" s="221"/>
      <c r="E150" s="221"/>
      <c r="F150" s="221"/>
      <c r="G150" s="222"/>
      <c r="H150" s="221"/>
      <c r="I150" s="221"/>
      <c r="J150" s="221"/>
      <c r="K150" s="247"/>
    </row>
    <row r="151" spans="2:11" customFormat="1" ht="15" customHeight="1">
      <c r="B151" s="226"/>
      <c r="C151" s="251" t="s">
        <v>928</v>
      </c>
      <c r="D151" s="203"/>
      <c r="E151" s="203"/>
      <c r="F151" s="252" t="s">
        <v>925</v>
      </c>
      <c r="G151" s="203"/>
      <c r="H151" s="251" t="s">
        <v>965</v>
      </c>
      <c r="I151" s="251" t="s">
        <v>927</v>
      </c>
      <c r="J151" s="251">
        <v>120</v>
      </c>
      <c r="K151" s="247"/>
    </row>
    <row r="152" spans="2:11" customFormat="1" ht="15" customHeight="1">
      <c r="B152" s="226"/>
      <c r="C152" s="251" t="s">
        <v>974</v>
      </c>
      <c r="D152" s="203"/>
      <c r="E152" s="203"/>
      <c r="F152" s="252" t="s">
        <v>925</v>
      </c>
      <c r="G152" s="203"/>
      <c r="H152" s="251" t="s">
        <v>985</v>
      </c>
      <c r="I152" s="251" t="s">
        <v>927</v>
      </c>
      <c r="J152" s="251" t="s">
        <v>976</v>
      </c>
      <c r="K152" s="247"/>
    </row>
    <row r="153" spans="2:11" customFormat="1" ht="15" customHeight="1">
      <c r="B153" s="226"/>
      <c r="C153" s="251" t="s">
        <v>873</v>
      </c>
      <c r="D153" s="203"/>
      <c r="E153" s="203"/>
      <c r="F153" s="252" t="s">
        <v>925</v>
      </c>
      <c r="G153" s="203"/>
      <c r="H153" s="251" t="s">
        <v>986</v>
      </c>
      <c r="I153" s="251" t="s">
        <v>927</v>
      </c>
      <c r="J153" s="251" t="s">
        <v>976</v>
      </c>
      <c r="K153" s="247"/>
    </row>
    <row r="154" spans="2:11" customFormat="1" ht="15" customHeight="1">
      <c r="B154" s="226"/>
      <c r="C154" s="251" t="s">
        <v>930</v>
      </c>
      <c r="D154" s="203"/>
      <c r="E154" s="203"/>
      <c r="F154" s="252" t="s">
        <v>931</v>
      </c>
      <c r="G154" s="203"/>
      <c r="H154" s="251" t="s">
        <v>965</v>
      </c>
      <c r="I154" s="251" t="s">
        <v>927</v>
      </c>
      <c r="J154" s="251">
        <v>50</v>
      </c>
      <c r="K154" s="247"/>
    </row>
    <row r="155" spans="2:11" customFormat="1" ht="15" customHeight="1">
      <c r="B155" s="226"/>
      <c r="C155" s="251" t="s">
        <v>933</v>
      </c>
      <c r="D155" s="203"/>
      <c r="E155" s="203"/>
      <c r="F155" s="252" t="s">
        <v>925</v>
      </c>
      <c r="G155" s="203"/>
      <c r="H155" s="251" t="s">
        <v>965</v>
      </c>
      <c r="I155" s="251" t="s">
        <v>935</v>
      </c>
      <c r="J155" s="251"/>
      <c r="K155" s="247"/>
    </row>
    <row r="156" spans="2:11" customFormat="1" ht="15" customHeight="1">
      <c r="B156" s="226"/>
      <c r="C156" s="251" t="s">
        <v>944</v>
      </c>
      <c r="D156" s="203"/>
      <c r="E156" s="203"/>
      <c r="F156" s="252" t="s">
        <v>931</v>
      </c>
      <c r="G156" s="203"/>
      <c r="H156" s="251" t="s">
        <v>965</v>
      </c>
      <c r="I156" s="251" t="s">
        <v>927</v>
      </c>
      <c r="J156" s="251">
        <v>50</v>
      </c>
      <c r="K156" s="247"/>
    </row>
    <row r="157" spans="2:11" customFormat="1" ht="15" customHeight="1">
      <c r="B157" s="226"/>
      <c r="C157" s="251" t="s">
        <v>952</v>
      </c>
      <c r="D157" s="203"/>
      <c r="E157" s="203"/>
      <c r="F157" s="252" t="s">
        <v>931</v>
      </c>
      <c r="G157" s="203"/>
      <c r="H157" s="251" t="s">
        <v>965</v>
      </c>
      <c r="I157" s="251" t="s">
        <v>927</v>
      </c>
      <c r="J157" s="251">
        <v>50</v>
      </c>
      <c r="K157" s="247"/>
    </row>
    <row r="158" spans="2:11" customFormat="1" ht="15" customHeight="1">
      <c r="B158" s="226"/>
      <c r="C158" s="251" t="s">
        <v>950</v>
      </c>
      <c r="D158" s="203"/>
      <c r="E158" s="203"/>
      <c r="F158" s="252" t="s">
        <v>931</v>
      </c>
      <c r="G158" s="203"/>
      <c r="H158" s="251" t="s">
        <v>965</v>
      </c>
      <c r="I158" s="251" t="s">
        <v>927</v>
      </c>
      <c r="J158" s="251">
        <v>50</v>
      </c>
      <c r="K158" s="247"/>
    </row>
    <row r="159" spans="2:11" customFormat="1" ht="15" customHeight="1">
      <c r="B159" s="226"/>
      <c r="C159" s="251" t="s">
        <v>106</v>
      </c>
      <c r="D159" s="203"/>
      <c r="E159" s="203"/>
      <c r="F159" s="252" t="s">
        <v>925</v>
      </c>
      <c r="G159" s="203"/>
      <c r="H159" s="251" t="s">
        <v>987</v>
      </c>
      <c r="I159" s="251" t="s">
        <v>927</v>
      </c>
      <c r="J159" s="251" t="s">
        <v>988</v>
      </c>
      <c r="K159" s="247"/>
    </row>
    <row r="160" spans="2:11" customFormat="1" ht="15" customHeight="1">
      <c r="B160" s="226"/>
      <c r="C160" s="251" t="s">
        <v>989</v>
      </c>
      <c r="D160" s="203"/>
      <c r="E160" s="203"/>
      <c r="F160" s="252" t="s">
        <v>925</v>
      </c>
      <c r="G160" s="203"/>
      <c r="H160" s="251" t="s">
        <v>990</v>
      </c>
      <c r="I160" s="251" t="s">
        <v>960</v>
      </c>
      <c r="J160" s="251"/>
      <c r="K160" s="247"/>
    </row>
    <row r="161" spans="2:11" customFormat="1" ht="15" customHeight="1">
      <c r="B161" s="253"/>
      <c r="C161" s="233"/>
      <c r="D161" s="233"/>
      <c r="E161" s="233"/>
      <c r="F161" s="233"/>
      <c r="G161" s="233"/>
      <c r="H161" s="233"/>
      <c r="I161" s="233"/>
      <c r="J161" s="233"/>
      <c r="K161" s="254"/>
    </row>
    <row r="162" spans="2:11" customFormat="1" ht="18.75" customHeight="1">
      <c r="B162" s="235"/>
      <c r="C162" s="245"/>
      <c r="D162" s="245"/>
      <c r="E162" s="245"/>
      <c r="F162" s="255"/>
      <c r="G162" s="245"/>
      <c r="H162" s="245"/>
      <c r="I162" s="245"/>
      <c r="J162" s="245"/>
      <c r="K162" s="235"/>
    </row>
    <row r="163" spans="2:11" customFormat="1" ht="18.75" customHeight="1">
      <c r="B163" s="210"/>
      <c r="C163" s="210"/>
      <c r="D163" s="210"/>
      <c r="E163" s="210"/>
      <c r="F163" s="210"/>
      <c r="G163" s="210"/>
      <c r="H163" s="210"/>
      <c r="I163" s="210"/>
      <c r="J163" s="210"/>
      <c r="K163" s="210"/>
    </row>
    <row r="164" spans="2:11" customFormat="1" ht="7.5" customHeight="1">
      <c r="B164" s="192"/>
      <c r="C164" s="193"/>
      <c r="D164" s="193"/>
      <c r="E164" s="193"/>
      <c r="F164" s="193"/>
      <c r="G164" s="193"/>
      <c r="H164" s="193"/>
      <c r="I164" s="193"/>
      <c r="J164" s="193"/>
      <c r="K164" s="194"/>
    </row>
    <row r="165" spans="2:11" customFormat="1" ht="45" customHeight="1">
      <c r="B165" s="195"/>
      <c r="C165" s="319" t="s">
        <v>991</v>
      </c>
      <c r="D165" s="319"/>
      <c r="E165" s="319"/>
      <c r="F165" s="319"/>
      <c r="G165" s="319"/>
      <c r="H165" s="319"/>
      <c r="I165" s="319"/>
      <c r="J165" s="319"/>
      <c r="K165" s="196"/>
    </row>
    <row r="166" spans="2:11" customFormat="1" ht="17.25" customHeight="1">
      <c r="B166" s="195"/>
      <c r="C166" s="216" t="s">
        <v>919</v>
      </c>
      <c r="D166" s="216"/>
      <c r="E166" s="216"/>
      <c r="F166" s="216" t="s">
        <v>920</v>
      </c>
      <c r="G166" s="256"/>
      <c r="H166" s="257" t="s">
        <v>60</v>
      </c>
      <c r="I166" s="257" t="s">
        <v>63</v>
      </c>
      <c r="J166" s="216" t="s">
        <v>921</v>
      </c>
      <c r="K166" s="196"/>
    </row>
    <row r="167" spans="2:11" customFormat="1" ht="17.25" customHeight="1">
      <c r="B167" s="197"/>
      <c r="C167" s="218" t="s">
        <v>922</v>
      </c>
      <c r="D167" s="218"/>
      <c r="E167" s="218"/>
      <c r="F167" s="219" t="s">
        <v>923</v>
      </c>
      <c r="G167" s="258"/>
      <c r="H167" s="259"/>
      <c r="I167" s="259"/>
      <c r="J167" s="218" t="s">
        <v>924</v>
      </c>
      <c r="K167" s="198"/>
    </row>
    <row r="168" spans="2:11" customFormat="1" ht="5.25" customHeight="1">
      <c r="B168" s="226"/>
      <c r="C168" s="221"/>
      <c r="D168" s="221"/>
      <c r="E168" s="221"/>
      <c r="F168" s="221"/>
      <c r="G168" s="222"/>
      <c r="H168" s="221"/>
      <c r="I168" s="221"/>
      <c r="J168" s="221"/>
      <c r="K168" s="247"/>
    </row>
    <row r="169" spans="2:11" customFormat="1" ht="15" customHeight="1">
      <c r="B169" s="226"/>
      <c r="C169" s="203" t="s">
        <v>928</v>
      </c>
      <c r="D169" s="203"/>
      <c r="E169" s="203"/>
      <c r="F169" s="224" t="s">
        <v>925</v>
      </c>
      <c r="G169" s="203"/>
      <c r="H169" s="203" t="s">
        <v>965</v>
      </c>
      <c r="I169" s="203" t="s">
        <v>927</v>
      </c>
      <c r="J169" s="203">
        <v>120</v>
      </c>
      <c r="K169" s="247"/>
    </row>
    <row r="170" spans="2:11" customFormat="1" ht="15" customHeight="1">
      <c r="B170" s="226"/>
      <c r="C170" s="203" t="s">
        <v>974</v>
      </c>
      <c r="D170" s="203"/>
      <c r="E170" s="203"/>
      <c r="F170" s="224" t="s">
        <v>925</v>
      </c>
      <c r="G170" s="203"/>
      <c r="H170" s="203" t="s">
        <v>975</v>
      </c>
      <c r="I170" s="203" t="s">
        <v>927</v>
      </c>
      <c r="J170" s="203" t="s">
        <v>976</v>
      </c>
      <c r="K170" s="247"/>
    </row>
    <row r="171" spans="2:11" customFormat="1" ht="15" customHeight="1">
      <c r="B171" s="226"/>
      <c r="C171" s="203" t="s">
        <v>873</v>
      </c>
      <c r="D171" s="203"/>
      <c r="E171" s="203"/>
      <c r="F171" s="224" t="s">
        <v>925</v>
      </c>
      <c r="G171" s="203"/>
      <c r="H171" s="203" t="s">
        <v>992</v>
      </c>
      <c r="I171" s="203" t="s">
        <v>927</v>
      </c>
      <c r="J171" s="203" t="s">
        <v>976</v>
      </c>
      <c r="K171" s="247"/>
    </row>
    <row r="172" spans="2:11" customFormat="1" ht="15" customHeight="1">
      <c r="B172" s="226"/>
      <c r="C172" s="203" t="s">
        <v>930</v>
      </c>
      <c r="D172" s="203"/>
      <c r="E172" s="203"/>
      <c r="F172" s="224" t="s">
        <v>931</v>
      </c>
      <c r="G172" s="203"/>
      <c r="H172" s="203" t="s">
        <v>992</v>
      </c>
      <c r="I172" s="203" t="s">
        <v>927</v>
      </c>
      <c r="J172" s="203">
        <v>50</v>
      </c>
      <c r="K172" s="247"/>
    </row>
    <row r="173" spans="2:11" customFormat="1" ht="15" customHeight="1">
      <c r="B173" s="226"/>
      <c r="C173" s="203" t="s">
        <v>933</v>
      </c>
      <c r="D173" s="203"/>
      <c r="E173" s="203"/>
      <c r="F173" s="224" t="s">
        <v>925</v>
      </c>
      <c r="G173" s="203"/>
      <c r="H173" s="203" t="s">
        <v>992</v>
      </c>
      <c r="I173" s="203" t="s">
        <v>935</v>
      </c>
      <c r="J173" s="203"/>
      <c r="K173" s="247"/>
    </row>
    <row r="174" spans="2:11" customFormat="1" ht="15" customHeight="1">
      <c r="B174" s="226"/>
      <c r="C174" s="203" t="s">
        <v>944</v>
      </c>
      <c r="D174" s="203"/>
      <c r="E174" s="203"/>
      <c r="F174" s="224" t="s">
        <v>931</v>
      </c>
      <c r="G174" s="203"/>
      <c r="H174" s="203" t="s">
        <v>992</v>
      </c>
      <c r="I174" s="203" t="s">
        <v>927</v>
      </c>
      <c r="J174" s="203">
        <v>50</v>
      </c>
      <c r="K174" s="247"/>
    </row>
    <row r="175" spans="2:11" customFormat="1" ht="15" customHeight="1">
      <c r="B175" s="226"/>
      <c r="C175" s="203" t="s">
        <v>952</v>
      </c>
      <c r="D175" s="203"/>
      <c r="E175" s="203"/>
      <c r="F175" s="224" t="s">
        <v>931</v>
      </c>
      <c r="G175" s="203"/>
      <c r="H175" s="203" t="s">
        <v>992</v>
      </c>
      <c r="I175" s="203" t="s">
        <v>927</v>
      </c>
      <c r="J175" s="203">
        <v>50</v>
      </c>
      <c r="K175" s="247"/>
    </row>
    <row r="176" spans="2:11" customFormat="1" ht="15" customHeight="1">
      <c r="B176" s="226"/>
      <c r="C176" s="203" t="s">
        <v>950</v>
      </c>
      <c r="D176" s="203"/>
      <c r="E176" s="203"/>
      <c r="F176" s="224" t="s">
        <v>931</v>
      </c>
      <c r="G176" s="203"/>
      <c r="H176" s="203" t="s">
        <v>992</v>
      </c>
      <c r="I176" s="203" t="s">
        <v>927</v>
      </c>
      <c r="J176" s="203">
        <v>50</v>
      </c>
      <c r="K176" s="247"/>
    </row>
    <row r="177" spans="2:11" customFormat="1" ht="15" customHeight="1">
      <c r="B177" s="226"/>
      <c r="C177" s="203" t="s">
        <v>119</v>
      </c>
      <c r="D177" s="203"/>
      <c r="E177" s="203"/>
      <c r="F177" s="224" t="s">
        <v>925</v>
      </c>
      <c r="G177" s="203"/>
      <c r="H177" s="203" t="s">
        <v>993</v>
      </c>
      <c r="I177" s="203" t="s">
        <v>994</v>
      </c>
      <c r="J177" s="203"/>
      <c r="K177" s="247"/>
    </row>
    <row r="178" spans="2:11" customFormat="1" ht="15" customHeight="1">
      <c r="B178" s="226"/>
      <c r="C178" s="203" t="s">
        <v>63</v>
      </c>
      <c r="D178" s="203"/>
      <c r="E178" s="203"/>
      <c r="F178" s="224" t="s">
        <v>925</v>
      </c>
      <c r="G178" s="203"/>
      <c r="H178" s="203" t="s">
        <v>995</v>
      </c>
      <c r="I178" s="203" t="s">
        <v>996</v>
      </c>
      <c r="J178" s="203">
        <v>1</v>
      </c>
      <c r="K178" s="247"/>
    </row>
    <row r="179" spans="2:11" customFormat="1" ht="15" customHeight="1">
      <c r="B179" s="226"/>
      <c r="C179" s="203" t="s">
        <v>59</v>
      </c>
      <c r="D179" s="203"/>
      <c r="E179" s="203"/>
      <c r="F179" s="224" t="s">
        <v>925</v>
      </c>
      <c r="G179" s="203"/>
      <c r="H179" s="203" t="s">
        <v>997</v>
      </c>
      <c r="I179" s="203" t="s">
        <v>927</v>
      </c>
      <c r="J179" s="203">
        <v>20</v>
      </c>
      <c r="K179" s="247"/>
    </row>
    <row r="180" spans="2:11" customFormat="1" ht="15" customHeight="1">
      <c r="B180" s="226"/>
      <c r="C180" s="203" t="s">
        <v>60</v>
      </c>
      <c r="D180" s="203"/>
      <c r="E180" s="203"/>
      <c r="F180" s="224" t="s">
        <v>925</v>
      </c>
      <c r="G180" s="203"/>
      <c r="H180" s="203" t="s">
        <v>998</v>
      </c>
      <c r="I180" s="203" t="s">
        <v>927</v>
      </c>
      <c r="J180" s="203">
        <v>255</v>
      </c>
      <c r="K180" s="247"/>
    </row>
    <row r="181" spans="2:11" customFormat="1" ht="15" customHeight="1">
      <c r="B181" s="226"/>
      <c r="C181" s="203" t="s">
        <v>120</v>
      </c>
      <c r="D181" s="203"/>
      <c r="E181" s="203"/>
      <c r="F181" s="224" t="s">
        <v>925</v>
      </c>
      <c r="G181" s="203"/>
      <c r="H181" s="203" t="s">
        <v>889</v>
      </c>
      <c r="I181" s="203" t="s">
        <v>927</v>
      </c>
      <c r="J181" s="203">
        <v>10</v>
      </c>
      <c r="K181" s="247"/>
    </row>
    <row r="182" spans="2:11" customFormat="1" ht="15" customHeight="1">
      <c r="B182" s="226"/>
      <c r="C182" s="203" t="s">
        <v>121</v>
      </c>
      <c r="D182" s="203"/>
      <c r="E182" s="203"/>
      <c r="F182" s="224" t="s">
        <v>925</v>
      </c>
      <c r="G182" s="203"/>
      <c r="H182" s="203" t="s">
        <v>999</v>
      </c>
      <c r="I182" s="203" t="s">
        <v>960</v>
      </c>
      <c r="J182" s="203"/>
      <c r="K182" s="247"/>
    </row>
    <row r="183" spans="2:11" customFormat="1" ht="15" customHeight="1">
      <c r="B183" s="226"/>
      <c r="C183" s="203" t="s">
        <v>1000</v>
      </c>
      <c r="D183" s="203"/>
      <c r="E183" s="203"/>
      <c r="F183" s="224" t="s">
        <v>925</v>
      </c>
      <c r="G183" s="203"/>
      <c r="H183" s="203" t="s">
        <v>1001</v>
      </c>
      <c r="I183" s="203" t="s">
        <v>960</v>
      </c>
      <c r="J183" s="203"/>
      <c r="K183" s="247"/>
    </row>
    <row r="184" spans="2:11" customFormat="1" ht="15" customHeight="1">
      <c r="B184" s="226"/>
      <c r="C184" s="203" t="s">
        <v>989</v>
      </c>
      <c r="D184" s="203"/>
      <c r="E184" s="203"/>
      <c r="F184" s="224" t="s">
        <v>925</v>
      </c>
      <c r="G184" s="203"/>
      <c r="H184" s="203" t="s">
        <v>1002</v>
      </c>
      <c r="I184" s="203" t="s">
        <v>960</v>
      </c>
      <c r="J184" s="203"/>
      <c r="K184" s="247"/>
    </row>
    <row r="185" spans="2:11" customFormat="1" ht="15" customHeight="1">
      <c r="B185" s="226"/>
      <c r="C185" s="203" t="s">
        <v>123</v>
      </c>
      <c r="D185" s="203"/>
      <c r="E185" s="203"/>
      <c r="F185" s="224" t="s">
        <v>931</v>
      </c>
      <c r="G185" s="203"/>
      <c r="H185" s="203" t="s">
        <v>1003</v>
      </c>
      <c r="I185" s="203" t="s">
        <v>927</v>
      </c>
      <c r="J185" s="203">
        <v>50</v>
      </c>
      <c r="K185" s="247"/>
    </row>
    <row r="186" spans="2:11" customFormat="1" ht="15" customHeight="1">
      <c r="B186" s="226"/>
      <c r="C186" s="203" t="s">
        <v>1004</v>
      </c>
      <c r="D186" s="203"/>
      <c r="E186" s="203"/>
      <c r="F186" s="224" t="s">
        <v>931</v>
      </c>
      <c r="G186" s="203"/>
      <c r="H186" s="203" t="s">
        <v>1005</v>
      </c>
      <c r="I186" s="203" t="s">
        <v>1006</v>
      </c>
      <c r="J186" s="203"/>
      <c r="K186" s="247"/>
    </row>
    <row r="187" spans="2:11" customFormat="1" ht="15" customHeight="1">
      <c r="B187" s="226"/>
      <c r="C187" s="203" t="s">
        <v>1007</v>
      </c>
      <c r="D187" s="203"/>
      <c r="E187" s="203"/>
      <c r="F187" s="224" t="s">
        <v>931</v>
      </c>
      <c r="G187" s="203"/>
      <c r="H187" s="203" t="s">
        <v>1008</v>
      </c>
      <c r="I187" s="203" t="s">
        <v>1006</v>
      </c>
      <c r="J187" s="203"/>
      <c r="K187" s="247"/>
    </row>
    <row r="188" spans="2:11" customFormat="1" ht="15" customHeight="1">
      <c r="B188" s="226"/>
      <c r="C188" s="203" t="s">
        <v>1009</v>
      </c>
      <c r="D188" s="203"/>
      <c r="E188" s="203"/>
      <c r="F188" s="224" t="s">
        <v>931</v>
      </c>
      <c r="G188" s="203"/>
      <c r="H188" s="203" t="s">
        <v>1010</v>
      </c>
      <c r="I188" s="203" t="s">
        <v>1006</v>
      </c>
      <c r="J188" s="203"/>
      <c r="K188" s="247"/>
    </row>
    <row r="189" spans="2:11" customFormat="1" ht="15" customHeight="1">
      <c r="B189" s="226"/>
      <c r="C189" s="260" t="s">
        <v>1011</v>
      </c>
      <c r="D189" s="203"/>
      <c r="E189" s="203"/>
      <c r="F189" s="224" t="s">
        <v>931</v>
      </c>
      <c r="G189" s="203"/>
      <c r="H189" s="203" t="s">
        <v>1012</v>
      </c>
      <c r="I189" s="203" t="s">
        <v>1013</v>
      </c>
      <c r="J189" s="261" t="s">
        <v>1014</v>
      </c>
      <c r="K189" s="247"/>
    </row>
    <row r="190" spans="2:11" customFormat="1" ht="15" customHeight="1">
      <c r="B190" s="262"/>
      <c r="C190" s="263" t="s">
        <v>1015</v>
      </c>
      <c r="D190" s="264"/>
      <c r="E190" s="264"/>
      <c r="F190" s="265" t="s">
        <v>931</v>
      </c>
      <c r="G190" s="264"/>
      <c r="H190" s="264" t="s">
        <v>1016</v>
      </c>
      <c r="I190" s="264" t="s">
        <v>1013</v>
      </c>
      <c r="J190" s="266" t="s">
        <v>1014</v>
      </c>
      <c r="K190" s="267"/>
    </row>
    <row r="191" spans="2:11" customFormat="1" ht="15" customHeight="1">
      <c r="B191" s="226"/>
      <c r="C191" s="260" t="s">
        <v>48</v>
      </c>
      <c r="D191" s="203"/>
      <c r="E191" s="203"/>
      <c r="F191" s="224" t="s">
        <v>925</v>
      </c>
      <c r="G191" s="203"/>
      <c r="H191" s="200" t="s">
        <v>1017</v>
      </c>
      <c r="I191" s="203" t="s">
        <v>1018</v>
      </c>
      <c r="J191" s="203"/>
      <c r="K191" s="247"/>
    </row>
    <row r="192" spans="2:11" customFormat="1" ht="15" customHeight="1">
      <c r="B192" s="226"/>
      <c r="C192" s="260" t="s">
        <v>1019</v>
      </c>
      <c r="D192" s="203"/>
      <c r="E192" s="203"/>
      <c r="F192" s="224" t="s">
        <v>925</v>
      </c>
      <c r="G192" s="203"/>
      <c r="H192" s="203" t="s">
        <v>1020</v>
      </c>
      <c r="I192" s="203" t="s">
        <v>960</v>
      </c>
      <c r="J192" s="203"/>
      <c r="K192" s="247"/>
    </row>
    <row r="193" spans="2:11" customFormat="1" ht="15" customHeight="1">
      <c r="B193" s="226"/>
      <c r="C193" s="260" t="s">
        <v>1021</v>
      </c>
      <c r="D193" s="203"/>
      <c r="E193" s="203"/>
      <c r="F193" s="224" t="s">
        <v>925</v>
      </c>
      <c r="G193" s="203"/>
      <c r="H193" s="203" t="s">
        <v>1022</v>
      </c>
      <c r="I193" s="203" t="s">
        <v>960</v>
      </c>
      <c r="J193" s="203"/>
      <c r="K193" s="247"/>
    </row>
    <row r="194" spans="2:11" customFormat="1" ht="15" customHeight="1">
      <c r="B194" s="226"/>
      <c r="C194" s="260" t="s">
        <v>1023</v>
      </c>
      <c r="D194" s="203"/>
      <c r="E194" s="203"/>
      <c r="F194" s="224" t="s">
        <v>931</v>
      </c>
      <c r="G194" s="203"/>
      <c r="H194" s="203" t="s">
        <v>1024</v>
      </c>
      <c r="I194" s="203" t="s">
        <v>960</v>
      </c>
      <c r="J194" s="203"/>
      <c r="K194" s="247"/>
    </row>
    <row r="195" spans="2:11" customFormat="1" ht="15" customHeight="1">
      <c r="B195" s="253"/>
      <c r="C195" s="268"/>
      <c r="D195" s="233"/>
      <c r="E195" s="233"/>
      <c r="F195" s="233"/>
      <c r="G195" s="233"/>
      <c r="H195" s="233"/>
      <c r="I195" s="233"/>
      <c r="J195" s="233"/>
      <c r="K195" s="254"/>
    </row>
    <row r="196" spans="2:11" customFormat="1" ht="18.75" customHeight="1">
      <c r="B196" s="235"/>
      <c r="C196" s="245"/>
      <c r="D196" s="245"/>
      <c r="E196" s="245"/>
      <c r="F196" s="255"/>
      <c r="G196" s="245"/>
      <c r="H196" s="245"/>
      <c r="I196" s="245"/>
      <c r="J196" s="245"/>
      <c r="K196" s="235"/>
    </row>
    <row r="197" spans="2:11" customFormat="1" ht="18.75" customHeight="1">
      <c r="B197" s="235"/>
      <c r="C197" s="245"/>
      <c r="D197" s="245"/>
      <c r="E197" s="245"/>
      <c r="F197" s="255"/>
      <c r="G197" s="245"/>
      <c r="H197" s="245"/>
      <c r="I197" s="245"/>
      <c r="J197" s="245"/>
      <c r="K197" s="235"/>
    </row>
    <row r="198" spans="2:11" customFormat="1" ht="18.75" customHeight="1">
      <c r="B198" s="210"/>
      <c r="C198" s="210"/>
      <c r="D198" s="210"/>
      <c r="E198" s="210"/>
      <c r="F198" s="210"/>
      <c r="G198" s="210"/>
      <c r="H198" s="210"/>
      <c r="I198" s="210"/>
      <c r="J198" s="210"/>
      <c r="K198" s="210"/>
    </row>
    <row r="199" spans="2:11" customFormat="1" ht="13.5">
      <c r="B199" s="192"/>
      <c r="C199" s="193"/>
      <c r="D199" s="193"/>
      <c r="E199" s="193"/>
      <c r="F199" s="193"/>
      <c r="G199" s="193"/>
      <c r="H199" s="193"/>
      <c r="I199" s="193"/>
      <c r="J199" s="193"/>
      <c r="K199" s="194"/>
    </row>
    <row r="200" spans="2:11" customFormat="1" ht="21">
      <c r="B200" s="195"/>
      <c r="C200" s="319" t="s">
        <v>1025</v>
      </c>
      <c r="D200" s="319"/>
      <c r="E200" s="319"/>
      <c r="F200" s="319"/>
      <c r="G200" s="319"/>
      <c r="H200" s="319"/>
      <c r="I200" s="319"/>
      <c r="J200" s="319"/>
      <c r="K200" s="196"/>
    </row>
    <row r="201" spans="2:11" customFormat="1" ht="25.5" customHeight="1">
      <c r="B201" s="195"/>
      <c r="C201" s="269" t="s">
        <v>1026</v>
      </c>
      <c r="D201" s="269"/>
      <c r="E201" s="269"/>
      <c r="F201" s="269" t="s">
        <v>1027</v>
      </c>
      <c r="G201" s="270"/>
      <c r="H201" s="322" t="s">
        <v>1028</v>
      </c>
      <c r="I201" s="322"/>
      <c r="J201" s="322"/>
      <c r="K201" s="196"/>
    </row>
    <row r="202" spans="2:11" customFormat="1" ht="5.25" customHeight="1">
      <c r="B202" s="226"/>
      <c r="C202" s="221"/>
      <c r="D202" s="221"/>
      <c r="E202" s="221"/>
      <c r="F202" s="221"/>
      <c r="G202" s="245"/>
      <c r="H202" s="221"/>
      <c r="I202" s="221"/>
      <c r="J202" s="221"/>
      <c r="K202" s="247"/>
    </row>
    <row r="203" spans="2:11" customFormat="1" ht="15" customHeight="1">
      <c r="B203" s="226"/>
      <c r="C203" s="203" t="s">
        <v>1018</v>
      </c>
      <c r="D203" s="203"/>
      <c r="E203" s="203"/>
      <c r="F203" s="224" t="s">
        <v>49</v>
      </c>
      <c r="G203" s="203"/>
      <c r="H203" s="323" t="s">
        <v>1029</v>
      </c>
      <c r="I203" s="323"/>
      <c r="J203" s="323"/>
      <c r="K203" s="247"/>
    </row>
    <row r="204" spans="2:11" customFormat="1" ht="15" customHeight="1">
      <c r="B204" s="226"/>
      <c r="C204" s="203"/>
      <c r="D204" s="203"/>
      <c r="E204" s="203"/>
      <c r="F204" s="224" t="s">
        <v>50</v>
      </c>
      <c r="G204" s="203"/>
      <c r="H204" s="323" t="s">
        <v>1030</v>
      </c>
      <c r="I204" s="323"/>
      <c r="J204" s="323"/>
      <c r="K204" s="247"/>
    </row>
    <row r="205" spans="2:11" customFormat="1" ht="15" customHeight="1">
      <c r="B205" s="226"/>
      <c r="C205" s="203"/>
      <c r="D205" s="203"/>
      <c r="E205" s="203"/>
      <c r="F205" s="224" t="s">
        <v>53</v>
      </c>
      <c r="G205" s="203"/>
      <c r="H205" s="323" t="s">
        <v>1031</v>
      </c>
      <c r="I205" s="323"/>
      <c r="J205" s="323"/>
      <c r="K205" s="247"/>
    </row>
    <row r="206" spans="2:11" customFormat="1" ht="15" customHeight="1">
      <c r="B206" s="226"/>
      <c r="C206" s="203"/>
      <c r="D206" s="203"/>
      <c r="E206" s="203"/>
      <c r="F206" s="224" t="s">
        <v>51</v>
      </c>
      <c r="G206" s="203"/>
      <c r="H206" s="323" t="s">
        <v>1032</v>
      </c>
      <c r="I206" s="323"/>
      <c r="J206" s="323"/>
      <c r="K206" s="247"/>
    </row>
    <row r="207" spans="2:11" customFormat="1" ht="15" customHeight="1">
      <c r="B207" s="226"/>
      <c r="C207" s="203"/>
      <c r="D207" s="203"/>
      <c r="E207" s="203"/>
      <c r="F207" s="224" t="s">
        <v>52</v>
      </c>
      <c r="G207" s="203"/>
      <c r="H207" s="323" t="s">
        <v>1033</v>
      </c>
      <c r="I207" s="323"/>
      <c r="J207" s="323"/>
      <c r="K207" s="247"/>
    </row>
    <row r="208" spans="2:11" customFormat="1" ht="15" customHeight="1">
      <c r="B208" s="226"/>
      <c r="C208" s="203"/>
      <c r="D208" s="203"/>
      <c r="E208" s="203"/>
      <c r="F208" s="224"/>
      <c r="G208" s="203"/>
      <c r="H208" s="203"/>
      <c r="I208" s="203"/>
      <c r="J208" s="203"/>
      <c r="K208" s="247"/>
    </row>
    <row r="209" spans="2:11" customFormat="1" ht="15" customHeight="1">
      <c r="B209" s="226"/>
      <c r="C209" s="203" t="s">
        <v>972</v>
      </c>
      <c r="D209" s="203"/>
      <c r="E209" s="203"/>
      <c r="F209" s="224" t="s">
        <v>85</v>
      </c>
      <c r="G209" s="203"/>
      <c r="H209" s="323" t="s">
        <v>1034</v>
      </c>
      <c r="I209" s="323"/>
      <c r="J209" s="323"/>
      <c r="K209" s="247"/>
    </row>
    <row r="210" spans="2:11" customFormat="1" ht="15" customHeight="1">
      <c r="B210" s="226"/>
      <c r="C210" s="203"/>
      <c r="D210" s="203"/>
      <c r="E210" s="203"/>
      <c r="F210" s="224" t="s">
        <v>93</v>
      </c>
      <c r="G210" s="203"/>
      <c r="H210" s="323" t="s">
        <v>870</v>
      </c>
      <c r="I210" s="323"/>
      <c r="J210" s="323"/>
      <c r="K210" s="247"/>
    </row>
    <row r="211" spans="2:11" customFormat="1" ht="15" customHeight="1">
      <c r="B211" s="226"/>
      <c r="C211" s="203"/>
      <c r="D211" s="203"/>
      <c r="E211" s="203"/>
      <c r="F211" s="224" t="s">
        <v>868</v>
      </c>
      <c r="G211" s="203"/>
      <c r="H211" s="323" t="s">
        <v>1035</v>
      </c>
      <c r="I211" s="323"/>
      <c r="J211" s="323"/>
      <c r="K211" s="247"/>
    </row>
    <row r="212" spans="2:11" customFormat="1" ht="15" customHeight="1">
      <c r="B212" s="271"/>
      <c r="C212" s="203"/>
      <c r="D212" s="203"/>
      <c r="E212" s="203"/>
      <c r="F212" s="224" t="s">
        <v>98</v>
      </c>
      <c r="G212" s="260"/>
      <c r="H212" s="324" t="s">
        <v>99</v>
      </c>
      <c r="I212" s="324"/>
      <c r="J212" s="324"/>
      <c r="K212" s="272"/>
    </row>
    <row r="213" spans="2:11" customFormat="1" ht="15" customHeight="1">
      <c r="B213" s="271"/>
      <c r="C213" s="203"/>
      <c r="D213" s="203"/>
      <c r="E213" s="203"/>
      <c r="F213" s="224" t="s">
        <v>871</v>
      </c>
      <c r="G213" s="260"/>
      <c r="H213" s="324" t="s">
        <v>1036</v>
      </c>
      <c r="I213" s="324"/>
      <c r="J213" s="324"/>
      <c r="K213" s="272"/>
    </row>
    <row r="214" spans="2:11" customFormat="1" ht="15" customHeight="1">
      <c r="B214" s="271"/>
      <c r="C214" s="203"/>
      <c r="D214" s="203"/>
      <c r="E214" s="203"/>
      <c r="F214" s="224"/>
      <c r="G214" s="260"/>
      <c r="H214" s="251"/>
      <c r="I214" s="251"/>
      <c r="J214" s="251"/>
      <c r="K214" s="272"/>
    </row>
    <row r="215" spans="2:11" customFormat="1" ht="15" customHeight="1">
      <c r="B215" s="271"/>
      <c r="C215" s="203" t="s">
        <v>996</v>
      </c>
      <c r="D215" s="203"/>
      <c r="E215" s="203"/>
      <c r="F215" s="224">
        <v>1</v>
      </c>
      <c r="G215" s="260"/>
      <c r="H215" s="324" t="s">
        <v>1037</v>
      </c>
      <c r="I215" s="324"/>
      <c r="J215" s="324"/>
      <c r="K215" s="272"/>
    </row>
    <row r="216" spans="2:11" customFormat="1" ht="15" customHeight="1">
      <c r="B216" s="271"/>
      <c r="C216" s="203"/>
      <c r="D216" s="203"/>
      <c r="E216" s="203"/>
      <c r="F216" s="224">
        <v>2</v>
      </c>
      <c r="G216" s="260"/>
      <c r="H216" s="324" t="s">
        <v>1038</v>
      </c>
      <c r="I216" s="324"/>
      <c r="J216" s="324"/>
      <c r="K216" s="272"/>
    </row>
    <row r="217" spans="2:11" customFormat="1" ht="15" customHeight="1">
      <c r="B217" s="271"/>
      <c r="C217" s="203"/>
      <c r="D217" s="203"/>
      <c r="E217" s="203"/>
      <c r="F217" s="224">
        <v>3</v>
      </c>
      <c r="G217" s="260"/>
      <c r="H217" s="324" t="s">
        <v>1039</v>
      </c>
      <c r="I217" s="324"/>
      <c r="J217" s="324"/>
      <c r="K217" s="272"/>
    </row>
    <row r="218" spans="2:11" customFormat="1" ht="15" customHeight="1">
      <c r="B218" s="271"/>
      <c r="C218" s="203"/>
      <c r="D218" s="203"/>
      <c r="E218" s="203"/>
      <c r="F218" s="224">
        <v>4</v>
      </c>
      <c r="G218" s="260"/>
      <c r="H218" s="324" t="s">
        <v>1040</v>
      </c>
      <c r="I218" s="324"/>
      <c r="J218" s="324"/>
      <c r="K218" s="272"/>
    </row>
    <row r="219" spans="2:11" customFormat="1" ht="12.75" customHeight="1">
      <c r="B219" s="273"/>
      <c r="C219" s="274"/>
      <c r="D219" s="274"/>
      <c r="E219" s="274"/>
      <c r="F219" s="274"/>
      <c r="G219" s="274"/>
      <c r="H219" s="274"/>
      <c r="I219" s="274"/>
      <c r="J219" s="274"/>
      <c r="K219" s="27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8" ma:contentTypeDescription="Vytvoří nový dokument" ma:contentTypeScope="" ma:versionID="55869d47ea573d7e1ebb77595b680195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5da17e5203762b181f87c12ac761fb0e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523250-32F2-4CD1-8884-10CA862D4004}">
  <ds:schemaRefs>
    <ds:schemaRef ds:uri="http://schemas.microsoft.com/office/2006/metadata/properties"/>
    <ds:schemaRef ds:uri="http://schemas.microsoft.com/office/infopath/2007/PartnerControls"/>
    <ds:schemaRef ds:uri="5f40f822-8b5b-4141-b2fd-246736b4bb7f"/>
    <ds:schemaRef ds:uri="17aae47d-7e2e-4d68-bc90-12d806edfb21"/>
  </ds:schemaRefs>
</ds:datastoreItem>
</file>

<file path=customXml/itemProps2.xml><?xml version="1.0" encoding="utf-8"?>
<ds:datastoreItem xmlns:ds="http://schemas.openxmlformats.org/officeDocument/2006/customXml" ds:itemID="{F7A3F892-56F3-414B-8586-BBBE955B1E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EF7E43-594D-4AA2-B796-57B5385F44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 01 - Hradítka - staveb...</vt:lpstr>
      <vt:lpstr>SO 03 - Konstrukce POV</vt:lpstr>
      <vt:lpstr>PS 01 - Hradítka, lávky -...</vt:lpstr>
      <vt:lpstr>PS 02 - ASŘ</vt:lpstr>
      <vt:lpstr>VON - Vedlejší a ostatní ...</vt:lpstr>
      <vt:lpstr>Pokyny pro vyplnění</vt:lpstr>
      <vt:lpstr>'PS 01 - Hradítka, lávky -...'!Názvy_tisku</vt:lpstr>
      <vt:lpstr>'PS 02 - ASŘ'!Názvy_tisku</vt:lpstr>
      <vt:lpstr>'Rekapitulace stavby'!Názvy_tisku</vt:lpstr>
      <vt:lpstr>'SO 01 - Hradítka - staveb...'!Názvy_tisku</vt:lpstr>
      <vt:lpstr>'SO 03 - Konstrukce POV'!Názvy_tisku</vt:lpstr>
      <vt:lpstr>'VON - Vedlejší a ostatní ...'!Názvy_tisku</vt:lpstr>
      <vt:lpstr>'Pokyny pro vyplnění'!Oblast_tisku</vt:lpstr>
      <vt:lpstr>'PS 01 - Hradítka, lávky -...'!Oblast_tisku</vt:lpstr>
      <vt:lpstr>'PS 02 - ASŘ'!Oblast_tisku</vt:lpstr>
      <vt:lpstr>'Rekapitulace stavby'!Oblast_tisku</vt:lpstr>
      <vt:lpstr>'SO 01 - Hradítka - staveb...'!Oblast_tisku</vt:lpstr>
      <vt:lpstr>'SO 03 - Konstrukce POV'!Oblast_tisku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</dc:creator>
  <cp:lastModifiedBy>Král Martin</cp:lastModifiedBy>
  <dcterms:created xsi:type="dcterms:W3CDTF">2026-02-19T12:41:47Z</dcterms:created>
  <dcterms:modified xsi:type="dcterms:W3CDTF">2026-02-19T13:33:03Z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MediaServiceImageTags">
    <vt:lpwstr/>
  </property>
</Properties>
</file>